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7635" windowHeight="6735"/>
  </bookViews>
  <sheets>
    <sheet name="Validasi new" sheetId="2" r:id="rId1"/>
    <sheet name="Respon PD" sheetId="9" r:id="rId2"/>
    <sheet name="Observasi" sheetId="10" r:id="rId3"/>
    <sheet name="Kognitif" sheetId="4" r:id="rId4"/>
    <sheet name="KPS" sheetId="5" r:id="rId5"/>
    <sheet name="Angket Kolab" sheetId="6" r:id="rId6"/>
    <sheet name="Observ Kolab" sheetId="7" r:id="rId7"/>
    <sheet name="gabungan" sheetId="8" r:id="rId8"/>
  </sheets>
  <calcPr calcId="144525"/>
</workbook>
</file>

<file path=xl/calcChain.xml><?xml version="1.0" encoding="utf-8"?>
<calcChain xmlns="http://schemas.openxmlformats.org/spreadsheetml/2006/main">
  <c r="F29" i="2" l="1"/>
  <c r="D15" i="10"/>
  <c r="C15" i="10"/>
  <c r="B15" i="10"/>
  <c r="G8" i="10"/>
  <c r="G7" i="10"/>
  <c r="G6" i="10"/>
  <c r="G5" i="10"/>
  <c r="E22" i="9"/>
  <c r="D22" i="9"/>
  <c r="E21" i="9"/>
  <c r="D21" i="9"/>
  <c r="E20" i="9"/>
  <c r="D20" i="9"/>
  <c r="E19" i="9"/>
  <c r="D19" i="9"/>
  <c r="E18" i="9"/>
  <c r="D18" i="9"/>
  <c r="G17" i="9"/>
  <c r="F17" i="9"/>
  <c r="E17" i="9"/>
  <c r="D17" i="9"/>
  <c r="E16" i="9"/>
  <c r="D16" i="9"/>
  <c r="E15" i="9"/>
  <c r="D15" i="9"/>
  <c r="G14" i="9"/>
  <c r="F14" i="9"/>
  <c r="E14" i="9"/>
  <c r="D14" i="9"/>
  <c r="E13" i="9"/>
  <c r="D13" i="9"/>
  <c r="E12" i="9"/>
  <c r="D12" i="9"/>
  <c r="G11" i="9"/>
  <c r="F11" i="9"/>
  <c r="E11" i="9"/>
  <c r="D11" i="9"/>
  <c r="J10" i="9"/>
  <c r="E10" i="9"/>
  <c r="D10" i="9"/>
  <c r="K9" i="9"/>
  <c r="J9" i="9"/>
  <c r="E9" i="9"/>
  <c r="D9" i="9"/>
  <c r="K8" i="9"/>
  <c r="J8" i="9"/>
  <c r="E8" i="9"/>
  <c r="D8" i="9"/>
  <c r="K7" i="9"/>
  <c r="J7" i="9"/>
  <c r="E7" i="9"/>
  <c r="D7" i="9"/>
  <c r="K6" i="9"/>
  <c r="J6" i="9"/>
  <c r="G6" i="9"/>
  <c r="F6" i="9"/>
  <c r="E6" i="9"/>
  <c r="D6" i="9"/>
  <c r="C8" i="8"/>
  <c r="B8" i="8"/>
  <c r="F17" i="7"/>
  <c r="E17" i="7"/>
  <c r="F16" i="7"/>
  <c r="E16" i="7"/>
  <c r="H15" i="7"/>
  <c r="G15" i="7"/>
  <c r="F15" i="7"/>
  <c r="E15" i="7"/>
  <c r="F14" i="7"/>
  <c r="E14" i="7"/>
  <c r="H13" i="7"/>
  <c r="G13" i="7"/>
  <c r="F13" i="7"/>
  <c r="E13" i="7"/>
  <c r="F12" i="7"/>
  <c r="E12" i="7"/>
  <c r="F11" i="7"/>
  <c r="E11" i="7"/>
  <c r="K10" i="7"/>
  <c r="F10" i="7"/>
  <c r="E10" i="7"/>
  <c r="L9" i="7"/>
  <c r="K9" i="7"/>
  <c r="F9" i="7"/>
  <c r="E9" i="7"/>
  <c r="L8" i="7"/>
  <c r="K8" i="7"/>
  <c r="H8" i="7"/>
  <c r="G8" i="7"/>
  <c r="F8" i="7"/>
  <c r="E8" i="7"/>
  <c r="L7" i="7"/>
  <c r="K7" i="7"/>
  <c r="F7" i="7"/>
  <c r="E7" i="7"/>
  <c r="L6" i="7"/>
  <c r="K6" i="7"/>
  <c r="H6" i="7"/>
  <c r="G6" i="7"/>
  <c r="F6" i="7"/>
  <c r="E6" i="7"/>
  <c r="E17" i="6"/>
  <c r="D17" i="6"/>
  <c r="E16" i="6"/>
  <c r="D16" i="6"/>
  <c r="G15" i="6"/>
  <c r="F15" i="6"/>
  <c r="E15" i="6"/>
  <c r="D15" i="6"/>
  <c r="E14" i="6"/>
  <c r="D14" i="6"/>
  <c r="G13" i="6"/>
  <c r="F13" i="6"/>
  <c r="E13" i="6"/>
  <c r="D13" i="6"/>
  <c r="E12" i="6"/>
  <c r="D12" i="6"/>
  <c r="E11" i="6"/>
  <c r="D11" i="6"/>
  <c r="J10" i="6"/>
  <c r="E10" i="6"/>
  <c r="D10" i="6"/>
  <c r="K9" i="6"/>
  <c r="J9" i="6"/>
  <c r="E9" i="6"/>
  <c r="D9" i="6"/>
  <c r="K8" i="6"/>
  <c r="J8" i="6"/>
  <c r="G8" i="6"/>
  <c r="F8" i="6"/>
  <c r="E8" i="6"/>
  <c r="D8" i="6"/>
  <c r="K7" i="6"/>
  <c r="J7" i="6"/>
  <c r="E7" i="6"/>
  <c r="D7" i="6"/>
  <c r="K6" i="6"/>
  <c r="J6" i="6"/>
  <c r="G6" i="6"/>
  <c r="F6" i="6"/>
  <c r="E6" i="6"/>
  <c r="D6" i="6"/>
  <c r="H35" i="5"/>
  <c r="G35" i="5"/>
  <c r="F35" i="5"/>
  <c r="E35" i="5"/>
  <c r="H34" i="5"/>
  <c r="G34" i="5"/>
  <c r="F34" i="5"/>
  <c r="E34" i="5"/>
  <c r="H33" i="5"/>
  <c r="G33" i="5"/>
  <c r="F33" i="5"/>
  <c r="E33" i="5"/>
  <c r="H32" i="5"/>
  <c r="G32" i="5"/>
  <c r="F32" i="5"/>
  <c r="E32" i="5"/>
  <c r="H31" i="5"/>
  <c r="G31" i="5"/>
  <c r="F31" i="5"/>
  <c r="E31" i="5"/>
  <c r="H30" i="5"/>
  <c r="G30" i="5"/>
  <c r="F30" i="5"/>
  <c r="E30" i="5"/>
  <c r="H29" i="5"/>
  <c r="G29" i="5"/>
  <c r="F29" i="5"/>
  <c r="E29" i="5"/>
  <c r="H28" i="5"/>
  <c r="G28" i="5"/>
  <c r="F28" i="5"/>
  <c r="E28" i="5"/>
  <c r="H27" i="5"/>
  <c r="G27" i="5"/>
  <c r="F27" i="5"/>
  <c r="E27" i="5"/>
  <c r="H26" i="5"/>
  <c r="G26" i="5"/>
  <c r="F26" i="5"/>
  <c r="E26" i="5"/>
  <c r="H25" i="5"/>
  <c r="G25" i="5"/>
  <c r="F25" i="5"/>
  <c r="E25" i="5"/>
  <c r="H24" i="5"/>
  <c r="G24" i="5"/>
  <c r="F24" i="5"/>
  <c r="E24" i="5"/>
  <c r="H23" i="5"/>
  <c r="G23" i="5"/>
  <c r="F23" i="5"/>
  <c r="E23" i="5"/>
  <c r="H22" i="5"/>
  <c r="G22" i="5"/>
  <c r="F22" i="5"/>
  <c r="E22" i="5"/>
  <c r="H21" i="5"/>
  <c r="G21" i="5"/>
  <c r="F21" i="5"/>
  <c r="E21" i="5"/>
  <c r="M20" i="5"/>
  <c r="H20" i="5"/>
  <c r="G20" i="5"/>
  <c r="F20" i="5"/>
  <c r="E20" i="5"/>
  <c r="M19" i="5"/>
  <c r="H19" i="5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H12" i="5"/>
  <c r="G12" i="5"/>
  <c r="F12" i="5"/>
  <c r="E12" i="5"/>
  <c r="H11" i="5"/>
  <c r="G11" i="5"/>
  <c r="F11" i="5"/>
  <c r="E11" i="5"/>
  <c r="H10" i="5"/>
  <c r="G10" i="5"/>
  <c r="F10" i="5"/>
  <c r="E10" i="5"/>
  <c r="H9" i="5"/>
  <c r="G9" i="5"/>
  <c r="F9" i="5"/>
  <c r="E9" i="5"/>
  <c r="H8" i="5"/>
  <c r="G8" i="5"/>
  <c r="F8" i="5"/>
  <c r="E8" i="5"/>
  <c r="H7" i="5"/>
  <c r="G7" i="5"/>
  <c r="F7" i="5"/>
  <c r="E7" i="5"/>
  <c r="J6" i="5"/>
  <c r="I6" i="5"/>
  <c r="H6" i="5"/>
  <c r="G6" i="5"/>
  <c r="F6" i="5"/>
  <c r="E6" i="5"/>
  <c r="H35" i="4"/>
  <c r="G35" i="4"/>
  <c r="F35" i="4"/>
  <c r="E35" i="4"/>
  <c r="H34" i="4"/>
  <c r="G34" i="4"/>
  <c r="F34" i="4"/>
  <c r="E34" i="4"/>
  <c r="H33" i="4"/>
  <c r="G33" i="4"/>
  <c r="F33" i="4"/>
  <c r="E33" i="4"/>
  <c r="H32" i="4"/>
  <c r="G32" i="4"/>
  <c r="F32" i="4"/>
  <c r="E32" i="4"/>
  <c r="H31" i="4"/>
  <c r="G31" i="4"/>
  <c r="F31" i="4"/>
  <c r="E31" i="4"/>
  <c r="H30" i="4"/>
  <c r="G30" i="4"/>
  <c r="F30" i="4"/>
  <c r="E30" i="4"/>
  <c r="H29" i="4"/>
  <c r="G29" i="4"/>
  <c r="F29" i="4"/>
  <c r="E29" i="4"/>
  <c r="H28" i="4"/>
  <c r="G28" i="4"/>
  <c r="F28" i="4"/>
  <c r="E28" i="4"/>
  <c r="H27" i="4"/>
  <c r="G27" i="4"/>
  <c r="F27" i="4"/>
  <c r="E27" i="4"/>
  <c r="H26" i="4"/>
  <c r="G26" i="4"/>
  <c r="F26" i="4"/>
  <c r="E26" i="4"/>
  <c r="H25" i="4"/>
  <c r="G25" i="4"/>
  <c r="F25" i="4"/>
  <c r="E25" i="4"/>
  <c r="H24" i="4"/>
  <c r="G24" i="4"/>
  <c r="F24" i="4"/>
  <c r="E24" i="4"/>
  <c r="H23" i="4"/>
  <c r="G23" i="4"/>
  <c r="F23" i="4"/>
  <c r="E23" i="4"/>
  <c r="H22" i="4"/>
  <c r="G22" i="4"/>
  <c r="F22" i="4"/>
  <c r="E22" i="4"/>
  <c r="H21" i="4"/>
  <c r="G21" i="4"/>
  <c r="F21" i="4"/>
  <c r="E21" i="4"/>
  <c r="H20" i="4"/>
  <c r="G20" i="4"/>
  <c r="F20" i="4"/>
  <c r="E20" i="4"/>
  <c r="H19" i="4"/>
  <c r="G19" i="4"/>
  <c r="F19" i="4"/>
  <c r="E19" i="4"/>
  <c r="H18" i="4"/>
  <c r="G18" i="4"/>
  <c r="F18" i="4"/>
  <c r="E18" i="4"/>
  <c r="M17" i="4"/>
  <c r="H17" i="4"/>
  <c r="G17" i="4"/>
  <c r="F17" i="4"/>
  <c r="E17" i="4"/>
  <c r="M16" i="4"/>
  <c r="H16" i="4"/>
  <c r="G16" i="4"/>
  <c r="F16" i="4"/>
  <c r="E16" i="4"/>
  <c r="H15" i="4"/>
  <c r="G15" i="4"/>
  <c r="F15" i="4"/>
  <c r="E15" i="4"/>
  <c r="H14" i="4"/>
  <c r="G14" i="4"/>
  <c r="F14" i="4"/>
  <c r="E14" i="4"/>
  <c r="H13" i="4"/>
  <c r="G13" i="4"/>
  <c r="F13" i="4"/>
  <c r="E13" i="4"/>
  <c r="H12" i="4"/>
  <c r="G12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H7" i="4"/>
  <c r="G7" i="4"/>
  <c r="F7" i="4"/>
  <c r="E7" i="4"/>
  <c r="J6" i="4"/>
  <c r="I6" i="4"/>
  <c r="H6" i="4"/>
  <c r="G6" i="4"/>
  <c r="F6" i="4"/>
  <c r="E6" i="4"/>
  <c r="E29" i="2"/>
  <c r="F28" i="2"/>
  <c r="E28" i="2"/>
  <c r="F27" i="2"/>
  <c r="E27" i="2"/>
  <c r="F26" i="2"/>
  <c r="E26" i="2"/>
  <c r="F25" i="2"/>
  <c r="E25" i="2"/>
  <c r="H24" i="2"/>
  <c r="G24" i="2"/>
  <c r="F24" i="2"/>
  <c r="E24" i="2"/>
  <c r="F23" i="2"/>
  <c r="E23" i="2"/>
  <c r="F22" i="2"/>
  <c r="E22" i="2"/>
  <c r="F21" i="2"/>
  <c r="E21" i="2"/>
  <c r="F20" i="2"/>
  <c r="E20" i="2"/>
  <c r="H19" i="2"/>
  <c r="G19" i="2"/>
  <c r="F19" i="2"/>
  <c r="E19" i="2"/>
  <c r="F18" i="2"/>
  <c r="E18" i="2"/>
  <c r="F17" i="2"/>
  <c r="E17" i="2"/>
  <c r="F16" i="2"/>
  <c r="E16" i="2"/>
  <c r="F15" i="2"/>
  <c r="E15" i="2"/>
  <c r="F14" i="2"/>
  <c r="E14" i="2"/>
  <c r="H13" i="2"/>
  <c r="G13" i="2"/>
  <c r="F13" i="2"/>
  <c r="E13" i="2"/>
  <c r="F12" i="2"/>
  <c r="E12" i="2"/>
  <c r="F11" i="2"/>
  <c r="E11" i="2"/>
  <c r="F10" i="2"/>
  <c r="E10" i="2"/>
  <c r="L9" i="2"/>
  <c r="F9" i="2"/>
  <c r="E9" i="2"/>
  <c r="F8" i="2"/>
  <c r="E8" i="2"/>
  <c r="F7" i="2"/>
  <c r="E7" i="2"/>
  <c r="F6" i="2"/>
  <c r="E6" i="2"/>
  <c r="H5" i="2"/>
  <c r="G5" i="2"/>
  <c r="F5" i="2"/>
  <c r="E5" i="2"/>
</calcChain>
</file>

<file path=xl/sharedStrings.xml><?xml version="1.0" encoding="utf-8"?>
<sst xmlns="http://schemas.openxmlformats.org/spreadsheetml/2006/main" count="296" uniqueCount="156">
  <si>
    <t>V1</t>
  </si>
  <si>
    <t>V2</t>
  </si>
  <si>
    <t>V3</t>
  </si>
  <si>
    <t>Kriteria</t>
  </si>
  <si>
    <t>Skor</t>
  </si>
  <si>
    <t>Keterangan</t>
  </si>
  <si>
    <t>Isi</t>
  </si>
  <si>
    <t>Kebahasaan</t>
  </si>
  <si>
    <t>Penyajian</t>
  </si>
  <si>
    <t>Kegrafikan</t>
  </si>
  <si>
    <t>Sangat Valid</t>
  </si>
  <si>
    <t>Kategori</t>
  </si>
  <si>
    <t xml:space="preserve">Kriteria </t>
  </si>
  <si>
    <t>Rata-rata</t>
  </si>
  <si>
    <t>Persentase</t>
  </si>
  <si>
    <t>REKAPITULASI HASIL VALIDASI</t>
  </si>
  <si>
    <t>Content</t>
  </si>
  <si>
    <t>Language</t>
  </si>
  <si>
    <t>Presentation</t>
  </si>
  <si>
    <t>Graphics</t>
  </si>
  <si>
    <t xml:space="preserve">link E-LKPD Konsentrasi https://www.liveworksheets.com/mj2849505ea </t>
  </si>
  <si>
    <t>link E-LKPD Suhu https://www.liveworksheets.com/ut2850657gz</t>
  </si>
  <si>
    <t>link E-LKPD Volume dan tekanan https://www.liveworksheets.com/hx2850801vf</t>
  </si>
  <si>
    <t>REKAP HASIL PRETEST-POSTTEST RANAH KOGNITIF</t>
  </si>
  <si>
    <t>No</t>
  </si>
  <si>
    <t>Nama</t>
  </si>
  <si>
    <t>Peningkatan Hasil Belajar</t>
  </si>
  <si>
    <t>N-Gain Rata-rata</t>
  </si>
  <si>
    <t>Pretest</t>
  </si>
  <si>
    <t>Posttest</t>
  </si>
  <si>
    <t>Post-Pre</t>
  </si>
  <si>
    <t>Skor Maks-Pre</t>
  </si>
  <si>
    <t>N-Gain</t>
  </si>
  <si>
    <t>Achmad Raffly Kurnia S.</t>
  </si>
  <si>
    <t>Ahmad Adi Dharmawan</t>
  </si>
  <si>
    <t>Skor Posttest - Skor Pretest</t>
  </si>
  <si>
    <t>Aisyah Balqis Rahmadani</t>
  </si>
  <si>
    <t>Skor Maksimum - Skor Pretest</t>
  </si>
  <si>
    <t>Akhmad Dwi Novan</t>
  </si>
  <si>
    <t>An Nuur Annisa</t>
  </si>
  <si>
    <t>Nilai</t>
  </si>
  <si>
    <t>Anita Veronika Ciptajati</t>
  </si>
  <si>
    <r>
      <rPr>
        <sz val="12"/>
        <color theme="1"/>
        <rFont val="Times New Roman"/>
        <family val="1"/>
      </rPr>
      <t xml:space="preserve">G </t>
    </r>
    <r>
      <rPr>
        <sz val="12"/>
        <color theme="1"/>
        <rFont val="Calibri"/>
        <family val="2"/>
      </rPr>
      <t>≥</t>
    </r>
    <r>
      <rPr>
        <sz val="12"/>
        <color theme="1"/>
        <rFont val="Times New Roman"/>
        <family val="1"/>
      </rPr>
      <t xml:space="preserve"> 0,7</t>
    </r>
  </si>
  <si>
    <t>Tinggi</t>
  </si>
  <si>
    <t>Anricho El Zizop</t>
  </si>
  <si>
    <r>
      <rPr>
        <sz val="12"/>
        <color theme="1"/>
        <rFont val="Times New Roman"/>
        <family val="1"/>
      </rPr>
      <t xml:space="preserve">0,3 </t>
    </r>
    <r>
      <rPr>
        <sz val="12"/>
        <color theme="1"/>
        <rFont val="Calibri"/>
        <family val="2"/>
      </rPr>
      <t>≤</t>
    </r>
    <r>
      <rPr>
        <sz val="12"/>
        <color theme="1"/>
        <rFont val="Times New Roman"/>
        <family val="1"/>
      </rPr>
      <t xml:space="preserve"> G </t>
    </r>
    <r>
      <rPr>
        <sz val="12"/>
        <color theme="1"/>
        <rFont val="Calibri"/>
        <family val="2"/>
      </rPr>
      <t>&gt;</t>
    </r>
    <r>
      <rPr>
        <sz val="12"/>
        <color theme="1"/>
        <rFont val="Times New Roman"/>
        <family val="1"/>
      </rPr>
      <t xml:space="preserve"> 0,7</t>
    </r>
  </si>
  <si>
    <t>Sedang</t>
  </si>
  <si>
    <t>Christina Odilia Sentosa</t>
  </si>
  <si>
    <t>G &lt; 0,3</t>
  </si>
  <si>
    <t>Rendah</t>
  </si>
  <si>
    <t>Devi Permata Putri</t>
  </si>
  <si>
    <t>Sumber: Hake, R. R. 1999</t>
  </si>
  <si>
    <t>Devi Ratih Cyntiasari</t>
  </si>
  <si>
    <t>Dewi Ratih Fatmawati</t>
  </si>
  <si>
    <t>Mean pretest</t>
  </si>
  <si>
    <t>Francklyn Malindo T.</t>
  </si>
  <si>
    <t>mean posttest</t>
  </si>
  <si>
    <t>Haekal Talita Putra Askina</t>
  </si>
  <si>
    <t>Intan Santika Sari</t>
  </si>
  <si>
    <t>Irfan Wibiseno</t>
  </si>
  <si>
    <t>Ivana Azzahra Ahmaniar</t>
  </si>
  <si>
    <t>Ken Atika Tantri W.</t>
  </si>
  <si>
    <t>Luky Ibrahim Zein Al Hakim</t>
  </si>
  <si>
    <t>Lutvi Alfiyah</t>
  </si>
  <si>
    <t>Marshanda Jovinta R.</t>
  </si>
  <si>
    <t>Muhammad Arif Permono</t>
  </si>
  <si>
    <t>Noveandra Apta Fitriani</t>
  </si>
  <si>
    <t>Nur Aini Emildalillah</t>
  </si>
  <si>
    <t>Nur Rouf Rizqi Ramadhani</t>
  </si>
  <si>
    <t>Raafi Razzaq Askatama</t>
  </si>
  <si>
    <t>Randy Setya Pamungkas</t>
  </si>
  <si>
    <t>Silvi Ayu Ariyanti</t>
  </si>
  <si>
    <t>Tiara Fini Afifa Nur C.</t>
  </si>
  <si>
    <t>Veingsyah Harta Wijaya</t>
  </si>
  <si>
    <t>Zahwa Aulia Mashur</t>
  </si>
  <si>
    <t>HASIL SPSS</t>
  </si>
  <si>
    <t>Uji Normalitas</t>
  </si>
  <si>
    <t>Tests of Normality</t>
  </si>
  <si>
    <r>
      <rPr>
        <sz val="11"/>
        <color rgb="FF000000"/>
        <rFont val="Arial"/>
        <family val="2"/>
      </rPr>
      <t>Kolmogorov-Smirnov</t>
    </r>
    <r>
      <rPr>
        <vertAlign val="superscript"/>
        <sz val="11"/>
        <color rgb="FF000000"/>
        <rFont val="Arial"/>
        <family val="2"/>
      </rPr>
      <t>a</t>
    </r>
  </si>
  <si>
    <t>Shapiro-Wilk</t>
  </si>
  <si>
    <t>Statistic</t>
  </si>
  <si>
    <t>df</t>
  </si>
  <si>
    <t>Sig.</t>
  </si>
  <si>
    <t>sig &gt; 0.05</t>
  </si>
  <si>
    <t>a. Lilliefors Significance Correction</t>
  </si>
  <si>
    <t>Uji Paired T-test</t>
  </si>
  <si>
    <t>Paired Samples Test</t>
  </si>
  <si>
    <t>Paired Differences</t>
  </si>
  <si>
    <t>t</t>
  </si>
  <si>
    <t>Sig. (2-tailed)</t>
  </si>
  <si>
    <t>Mean</t>
  </si>
  <si>
    <t>Std. Deviation</t>
  </si>
  <si>
    <t>Std. Error Mean</t>
  </si>
  <si>
    <t>95% Confidence Interval of the Difference</t>
  </si>
  <si>
    <t>Lower</t>
  </si>
  <si>
    <t>Upper</t>
  </si>
  <si>
    <t>sig &lt; 0.05</t>
  </si>
  <si>
    <t>Pair 1</t>
  </si>
  <si>
    <t>Pretest - Posttest</t>
  </si>
  <si>
    <t>REKAP HASIL PRETEST-POSTTEST RANAH KPS</t>
  </si>
  <si>
    <t>N-Gain Rata-Rata</t>
  </si>
  <si>
    <t>Mean Pretest</t>
  </si>
  <si>
    <t>Mean Posttest</t>
  </si>
  <si>
    <t>Pretest KPS</t>
  </si>
  <si>
    <r>
      <rPr>
        <sz val="11"/>
        <color rgb="FF000000"/>
        <rFont val="Arial"/>
        <family val="2"/>
      </rPr>
      <t>.200</t>
    </r>
    <r>
      <rPr>
        <vertAlign val="superscript"/>
        <sz val="11"/>
        <color rgb="FF000000"/>
        <rFont val="Arial"/>
        <family val="2"/>
      </rPr>
      <t>*</t>
    </r>
  </si>
  <si>
    <t>Posttest KPS</t>
  </si>
  <si>
    <t>*. This is a lower bound of the true significance.</t>
  </si>
  <si>
    <t>Paired T-test</t>
  </si>
  <si>
    <t>Pretest KPS - Posttest KPS</t>
  </si>
  <si>
    <t>REKAP HASIL ANGKET KOLABORASI PESERTA DIDIK</t>
  </si>
  <si>
    <t>Aspek</t>
  </si>
  <si>
    <t>Penilaian</t>
  </si>
  <si>
    <t>Ya</t>
  </si>
  <si>
    <t>Tidak</t>
  </si>
  <si>
    <t>Presentase</t>
  </si>
  <si>
    <t>Berkontribusi Secara Aktif</t>
  </si>
  <si>
    <t>Menunjukkan Fleksibilitas</t>
  </si>
  <si>
    <t>Menunjukkan Sikap Tanggungjawab</t>
  </si>
  <si>
    <t>Menunjukkan Sikap Menghargai</t>
  </si>
  <si>
    <t>Sangat Baik</t>
  </si>
  <si>
    <t>REKAP HASIL OBSERVASI KOLABORASI PESERTA DIDIK</t>
  </si>
  <si>
    <t xml:space="preserve">Aspek </t>
  </si>
  <si>
    <t>O1</t>
  </si>
  <si>
    <t>O2</t>
  </si>
  <si>
    <t>O3</t>
  </si>
  <si>
    <t>O1 = Eryna</t>
  </si>
  <si>
    <t xml:space="preserve">O2 = Muti'atus </t>
  </si>
  <si>
    <t>O3 = Ursila Dewi</t>
  </si>
  <si>
    <t>Angket</t>
  </si>
  <si>
    <t>Observasi</t>
  </si>
  <si>
    <t>Contribute actively</t>
  </si>
  <si>
    <t>Show flexibility</t>
  </si>
  <si>
    <t>Show an attitude of responsibility</t>
  </si>
  <si>
    <t>Show respect</t>
  </si>
  <si>
    <t>REKAPITULASI HASIL ANGKET RESPON PESERTA DIDIK</t>
  </si>
  <si>
    <t>Bahasa</t>
  </si>
  <si>
    <t>REKAP HASIL OBSERVASI AKTIVITAS PESERTA DIDIK</t>
  </si>
  <si>
    <t>Pernyataan</t>
  </si>
  <si>
    <t>O1 = E-LKPD1</t>
  </si>
  <si>
    <t>O2 = E-LKPD 2</t>
  </si>
  <si>
    <t>O3 = E-LKPD 3</t>
  </si>
  <si>
    <t>Peserta didik mendengarkan penjelasan dari guru</t>
  </si>
  <si>
    <t>E-LKPD 1</t>
  </si>
  <si>
    <r>
      <rPr>
        <sz val="12"/>
        <color theme="1"/>
        <rFont val="Times New Roman"/>
        <family val="1"/>
      </rPr>
      <t xml:space="preserve">Peserta didik membuka E-LKPD pada </t>
    </r>
    <r>
      <rPr>
        <i/>
        <sz val="12"/>
        <color theme="1"/>
        <rFont val="Times New Roman"/>
        <family val="1"/>
      </rPr>
      <t>website</t>
    </r>
    <r>
      <rPr>
        <sz val="12"/>
        <color theme="1"/>
        <rFont val="Times New Roman"/>
        <family val="1"/>
      </rPr>
      <t xml:space="preserve"> liveworksheet.com</t>
    </r>
  </si>
  <si>
    <t>E-LKPD 2</t>
  </si>
  <si>
    <t>Peserta didik mengamati video percobaan dalam E-LKPD</t>
  </si>
  <si>
    <t>E-LKPD 3</t>
  </si>
  <si>
    <t>Peserta didik menentukan rumusan masalah dalam E-LKPD dengan berdiskusi</t>
  </si>
  <si>
    <t>Peserta didik mengklasifikasikan alat dan bahan dalam E-LKPD dengan berdiskusi</t>
  </si>
  <si>
    <t>Peserta didik membuat hipotesis dalam E-LKPD dengan berdiskusi</t>
  </si>
  <si>
    <t>Peserta didik mengidentifikasi variabel percobaan dalam E-LKPD dengan berdiskusi</t>
  </si>
  <si>
    <t>Peserta didik melengkapi tabel data hasil pengamatan dalam E-LKPD dengan berdiskusi</t>
  </si>
  <si>
    <t>Peserta didik menganalisis data hasil pengamatan dengan menjawab pertanyaan dalam E-LKPD melalui diskusi</t>
  </si>
  <si>
    <t>Peserta didik membuat kesimpulan dengan berdiskusi</t>
  </si>
  <si>
    <t xml:space="preserve">skor </t>
  </si>
  <si>
    <t>kategori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</si>
</sst>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#.000"/>
    <numFmt numFmtId="165" formatCode="###0"/>
    <numFmt numFmtId="166" formatCode="###0.000"/>
    <numFmt numFmtId="167" formatCode="####.00000"/>
    <numFmt numFmtId="168" formatCode="###0.00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 Bold"/>
      <family val="2"/>
    </font>
    <font>
      <i/>
      <sz val="12"/>
      <color theme="1"/>
      <name val="Times New Roman"/>
      <family val="1"/>
    </font>
    <font>
      <vertAlign val="superscript"/>
      <sz val="11"/>
      <color rgb="FF000000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StyleXfs>
  <cellXfs count="215">
    <xf numFmtId="0" fontId="0" fillId="0" borderId="0" xfId="0"/>
    <xf numFmtId="0" fontId="3" fillId="4" borderId="8" xfId="0" applyFont="1" applyFill="1" applyBorder="1" applyAlignment="1">
      <alignment horizontal="center" vertical="center"/>
    </xf>
    <xf numFmtId="0" fontId="8" fillId="0" borderId="29" xfId="3" applyFont="1" applyBorder="1" applyAlignment="1">
      <alignment horizontal="center" wrapText="1"/>
    </xf>
    <xf numFmtId="0" fontId="8" fillId="0" borderId="42" xfId="3" applyFont="1" applyBorder="1" applyAlignment="1">
      <alignment horizontal="center" wrapText="1"/>
    </xf>
    <xf numFmtId="0" fontId="8" fillId="0" borderId="25" xfId="3" applyFont="1" applyBorder="1" applyAlignment="1">
      <alignment horizontal="center" wrapText="1"/>
    </xf>
    <xf numFmtId="0" fontId="8" fillId="0" borderId="28" xfId="3" applyFont="1" applyBorder="1" applyAlignment="1">
      <alignment horizontal="center" wrapText="1"/>
    </xf>
    <xf numFmtId="0" fontId="8" fillId="0" borderId="41" xfId="3" applyFont="1" applyBorder="1" applyAlignment="1">
      <alignment horizontal="center" wrapText="1"/>
    </xf>
    <xf numFmtId="0" fontId="8" fillId="0" borderId="24" xfId="3" applyFont="1" applyBorder="1" applyAlignment="1">
      <alignment horizontal="center" wrapText="1"/>
    </xf>
    <xf numFmtId="9" fontId="4" fillId="0" borderId="4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8" fillId="0" borderId="27" xfId="2" applyFont="1" applyBorder="1" applyAlignment="1">
      <alignment horizontal="center" wrapText="1"/>
    </xf>
    <xf numFmtId="0" fontId="8" fillId="0" borderId="28" xfId="2" applyFont="1" applyBorder="1" applyAlignment="1">
      <alignment horizontal="center" wrapText="1"/>
    </xf>
    <xf numFmtId="0" fontId="8" fillId="0" borderId="29" xfId="2" applyFont="1" applyBorder="1" applyAlignment="1">
      <alignment horizontal="center" wrapText="1"/>
    </xf>
    <xf numFmtId="0" fontId="8" fillId="0" borderId="22" xfId="2" applyFont="1" applyBorder="1" applyAlignment="1">
      <alignment horizontal="left" vertical="top" wrapText="1"/>
    </xf>
    <xf numFmtId="164" fontId="8" fillId="0" borderId="30" xfId="2" applyNumberFormat="1" applyFont="1" applyBorder="1" applyAlignment="1">
      <alignment horizontal="right" vertical="top"/>
    </xf>
    <xf numFmtId="165" fontId="8" fillId="0" borderId="31" xfId="2" applyNumberFormat="1" applyFont="1" applyBorder="1" applyAlignment="1">
      <alignment horizontal="right" vertical="top"/>
    </xf>
    <xf numFmtId="164" fontId="8" fillId="0" borderId="31" xfId="2" applyNumberFormat="1" applyFont="1" applyBorder="1" applyAlignment="1">
      <alignment horizontal="right" vertical="top"/>
    </xf>
    <xf numFmtId="164" fontId="8" fillId="0" borderId="32" xfId="2" applyNumberFormat="1" applyFont="1" applyBorder="1" applyAlignment="1">
      <alignment horizontal="right" vertical="top"/>
    </xf>
    <xf numFmtId="0" fontId="8" fillId="0" borderId="26" xfId="2" applyFont="1" applyBorder="1" applyAlignment="1">
      <alignment horizontal="left" vertical="top" wrapText="1"/>
    </xf>
    <xf numFmtId="164" fontId="8" fillId="0" borderId="33" xfId="2" applyNumberFormat="1" applyFont="1" applyBorder="1" applyAlignment="1">
      <alignment horizontal="right" vertical="top"/>
    </xf>
    <xf numFmtId="165" fontId="8" fillId="0" borderId="34" xfId="2" applyNumberFormat="1" applyFont="1" applyBorder="1" applyAlignment="1">
      <alignment horizontal="right" vertical="top"/>
    </xf>
    <xf numFmtId="164" fontId="8" fillId="0" borderId="34" xfId="2" applyNumberFormat="1" applyFont="1" applyBorder="1" applyAlignment="1">
      <alignment horizontal="right" vertical="top"/>
    </xf>
    <xf numFmtId="164" fontId="8" fillId="0" borderId="35" xfId="2" applyNumberFormat="1" applyFont="1" applyBorder="1" applyAlignment="1">
      <alignment horizontal="right" vertical="top"/>
    </xf>
    <xf numFmtId="0" fontId="9" fillId="0" borderId="0" xfId="3" applyFont="1"/>
    <xf numFmtId="0" fontId="8" fillId="0" borderId="28" xfId="3" applyFont="1" applyBorder="1" applyAlignment="1">
      <alignment horizontal="center" wrapText="1"/>
    </xf>
    <xf numFmtId="0" fontId="8" fillId="0" borderId="45" xfId="3" applyFont="1" applyBorder="1" applyAlignment="1">
      <alignment horizontal="left" vertical="top" wrapText="1"/>
    </xf>
    <xf numFmtId="0" fontId="8" fillId="0" borderId="46" xfId="3" applyFont="1" applyBorder="1" applyAlignment="1">
      <alignment horizontal="left" vertical="top" wrapText="1"/>
    </xf>
    <xf numFmtId="168" fontId="8" fillId="0" borderId="47" xfId="3" applyNumberFormat="1" applyFont="1" applyBorder="1" applyAlignment="1">
      <alignment horizontal="right" vertical="top"/>
    </xf>
    <xf numFmtId="168" fontId="8" fillId="0" borderId="48" xfId="3" applyNumberFormat="1" applyFont="1" applyBorder="1" applyAlignment="1">
      <alignment horizontal="right" vertical="top"/>
    </xf>
    <xf numFmtId="167" fontId="8" fillId="0" borderId="48" xfId="3" applyNumberFormat="1" applyFont="1" applyBorder="1" applyAlignment="1">
      <alignment horizontal="right" vertical="top"/>
    </xf>
    <xf numFmtId="166" fontId="8" fillId="0" borderId="48" xfId="3" applyNumberFormat="1" applyFont="1" applyBorder="1" applyAlignment="1">
      <alignment horizontal="right" vertical="top"/>
    </xf>
    <xf numFmtId="165" fontId="8" fillId="0" borderId="48" xfId="3" applyNumberFormat="1" applyFont="1" applyBorder="1" applyAlignment="1">
      <alignment horizontal="right" vertical="top"/>
    </xf>
    <xf numFmtId="164" fontId="8" fillId="0" borderId="49" xfId="3" applyNumberFormat="1" applyFont="1" applyBorder="1" applyAlignment="1">
      <alignment horizontal="right" vertical="top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8" fillId="0" borderId="27" xfId="4" applyFont="1" applyBorder="1" applyAlignment="1">
      <alignment horizontal="center" wrapText="1"/>
    </xf>
    <xf numFmtId="0" fontId="8" fillId="0" borderId="28" xfId="4" applyFont="1" applyBorder="1" applyAlignment="1">
      <alignment horizontal="center" wrapText="1"/>
    </xf>
    <xf numFmtId="0" fontId="8" fillId="0" borderId="29" xfId="4" applyFont="1" applyBorder="1" applyAlignment="1">
      <alignment horizontal="center" wrapText="1"/>
    </xf>
    <xf numFmtId="0" fontId="8" fillId="0" borderId="22" xfId="4" applyFont="1" applyBorder="1" applyAlignment="1">
      <alignment horizontal="left" vertical="top" wrapText="1"/>
    </xf>
    <xf numFmtId="164" fontId="8" fillId="0" borderId="30" xfId="4" applyNumberFormat="1" applyFont="1" applyBorder="1" applyAlignment="1">
      <alignment horizontal="right" vertical="top"/>
    </xf>
    <xf numFmtId="165" fontId="8" fillId="0" borderId="31" xfId="4" applyNumberFormat="1" applyFont="1" applyBorder="1" applyAlignment="1">
      <alignment horizontal="right" vertical="top"/>
    </xf>
    <xf numFmtId="0" fontId="8" fillId="0" borderId="31" xfId="4" applyFont="1" applyBorder="1" applyAlignment="1">
      <alignment horizontal="right" vertical="top"/>
    </xf>
    <xf numFmtId="164" fontId="8" fillId="0" borderId="31" xfId="4" applyNumberFormat="1" applyFont="1" applyBorder="1" applyAlignment="1">
      <alignment horizontal="right" vertical="top"/>
    </xf>
    <xf numFmtId="164" fontId="8" fillId="0" borderId="32" xfId="4" applyNumberFormat="1" applyFont="1" applyBorder="1" applyAlignment="1">
      <alignment horizontal="right" vertical="top"/>
    </xf>
    <xf numFmtId="0" fontId="8" fillId="0" borderId="26" xfId="4" applyFont="1" applyBorder="1" applyAlignment="1">
      <alignment horizontal="left" vertical="top" wrapText="1"/>
    </xf>
    <xf numFmtId="164" fontId="8" fillId="0" borderId="33" xfId="4" applyNumberFormat="1" applyFont="1" applyBorder="1" applyAlignment="1">
      <alignment horizontal="right" vertical="top"/>
    </xf>
    <xf numFmtId="165" fontId="8" fillId="0" borderId="34" xfId="4" applyNumberFormat="1" applyFont="1" applyBorder="1" applyAlignment="1">
      <alignment horizontal="right" vertical="top"/>
    </xf>
    <xf numFmtId="0" fontId="8" fillId="0" borderId="34" xfId="4" applyFont="1" applyBorder="1" applyAlignment="1">
      <alignment horizontal="right" vertical="top"/>
    </xf>
    <xf numFmtId="164" fontId="8" fillId="0" borderId="34" xfId="4" applyNumberFormat="1" applyFont="1" applyBorder="1" applyAlignment="1">
      <alignment horizontal="right" vertical="top"/>
    </xf>
    <xf numFmtId="164" fontId="8" fillId="0" borderId="35" xfId="4" applyNumberFormat="1" applyFont="1" applyBorder="1" applyAlignment="1">
      <alignment horizontal="right" vertical="top"/>
    </xf>
    <xf numFmtId="0" fontId="9" fillId="0" borderId="0" xfId="4" applyFont="1"/>
    <xf numFmtId="0" fontId="8" fillId="0" borderId="45" xfId="4" applyFont="1" applyBorder="1" applyAlignment="1">
      <alignment horizontal="left" vertical="top" wrapText="1"/>
    </xf>
    <xf numFmtId="0" fontId="8" fillId="0" borderId="46" xfId="4" applyFont="1" applyBorder="1" applyAlignment="1">
      <alignment horizontal="left" vertical="top" wrapText="1"/>
    </xf>
    <xf numFmtId="168" fontId="8" fillId="0" borderId="47" xfId="4" applyNumberFormat="1" applyFont="1" applyBorder="1" applyAlignment="1">
      <alignment horizontal="right" vertical="top"/>
    </xf>
    <xf numFmtId="168" fontId="8" fillId="0" borderId="48" xfId="4" applyNumberFormat="1" applyFont="1" applyBorder="1" applyAlignment="1">
      <alignment horizontal="right" vertical="top"/>
    </xf>
    <xf numFmtId="167" fontId="8" fillId="0" borderId="48" xfId="4" applyNumberFormat="1" applyFont="1" applyBorder="1" applyAlignment="1">
      <alignment horizontal="right" vertical="top"/>
    </xf>
    <xf numFmtId="166" fontId="8" fillId="0" borderId="48" xfId="4" applyNumberFormat="1" applyFont="1" applyBorder="1" applyAlignment="1">
      <alignment horizontal="right" vertical="top"/>
    </xf>
    <xf numFmtId="165" fontId="8" fillId="0" borderId="48" xfId="4" applyNumberFormat="1" applyFont="1" applyBorder="1" applyAlignment="1">
      <alignment horizontal="right" vertical="top"/>
    </xf>
    <xf numFmtId="164" fontId="8" fillId="0" borderId="49" xfId="4" applyNumberFormat="1" applyFont="1" applyBorder="1" applyAlignment="1">
      <alignment horizontal="right" vertical="top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/>
    </xf>
    <xf numFmtId="9" fontId="0" fillId="0" borderId="0" xfId="1" applyFont="1" applyAlignment="1">
      <alignment horizontal="center"/>
    </xf>
    <xf numFmtId="9" fontId="0" fillId="0" borderId="0" xfId="1" applyFont="1" applyAlignment="1">
      <alignment vertical="center"/>
    </xf>
    <xf numFmtId="0" fontId="3" fillId="0" borderId="1" xfId="0" applyFont="1" applyBorder="1" applyAlignment="1"/>
    <xf numFmtId="0" fontId="7" fillId="0" borderId="0" xfId="0" applyFont="1"/>
    <xf numFmtId="9" fontId="0" fillId="0" borderId="1" xfId="1" applyFont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9" fontId="0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9" fontId="5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Fill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justify" vertical="center" wrapText="1"/>
    </xf>
    <xf numFmtId="9" fontId="0" fillId="0" borderId="1" xfId="1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0" xfId="3" applyFont="1" applyBorder="1" applyAlignment="1">
      <alignment horizontal="center" wrapText="1"/>
    </xf>
    <xf numFmtId="0" fontId="8" fillId="0" borderId="27" xfId="3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8" fillId="0" borderId="22" xfId="2" applyFont="1" applyBorder="1" applyAlignment="1">
      <alignment horizontal="left" wrapText="1"/>
    </xf>
    <xf numFmtId="0" fontId="8" fillId="0" borderId="26" xfId="2" applyFont="1" applyBorder="1" applyAlignment="1">
      <alignment horizontal="left" wrapText="1"/>
    </xf>
    <xf numFmtId="0" fontId="8" fillId="0" borderId="23" xfId="2" applyFont="1" applyBorder="1" applyAlignment="1">
      <alignment horizontal="center" wrapText="1"/>
    </xf>
    <xf numFmtId="0" fontId="8" fillId="0" borderId="24" xfId="2" applyFont="1" applyBorder="1" applyAlignment="1">
      <alignment horizontal="center" wrapText="1"/>
    </xf>
    <xf numFmtId="0" fontId="8" fillId="0" borderId="25" xfId="2" applyFont="1" applyBorder="1" applyAlignment="1">
      <alignment horizontal="center" wrapText="1"/>
    </xf>
    <xf numFmtId="0" fontId="8" fillId="0" borderId="0" xfId="2" applyFont="1" applyBorder="1" applyAlignment="1">
      <alignment horizontal="left" vertical="top" wrapText="1"/>
    </xf>
    <xf numFmtId="0" fontId="10" fillId="0" borderId="0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left" wrapText="1"/>
    </xf>
    <xf numFmtId="0" fontId="8" fillId="0" borderId="37" xfId="3" applyFont="1" applyBorder="1" applyAlignment="1">
      <alignment horizontal="left" wrapText="1"/>
    </xf>
    <xf numFmtId="0" fontId="8" fillId="0" borderId="38" xfId="3" applyFont="1" applyBorder="1" applyAlignment="1">
      <alignment horizontal="left" wrapText="1"/>
    </xf>
    <xf numFmtId="0" fontId="8" fillId="0" borderId="39" xfId="3" applyFont="1" applyBorder="1" applyAlignment="1">
      <alignment horizontal="left" wrapText="1"/>
    </xf>
    <xf numFmtId="0" fontId="8" fillId="0" borderId="43" xfId="3" applyFont="1" applyBorder="1" applyAlignment="1">
      <alignment horizontal="left" wrapText="1"/>
    </xf>
    <xf numFmtId="0" fontId="8" fillId="0" borderId="44" xfId="3" applyFont="1" applyBorder="1" applyAlignment="1">
      <alignment horizontal="left" wrapText="1"/>
    </xf>
    <xf numFmtId="0" fontId="8" fillId="0" borderId="23" xfId="3" applyFont="1" applyBorder="1" applyAlignment="1">
      <alignment horizontal="center" wrapText="1"/>
    </xf>
    <xf numFmtId="0" fontId="8" fillId="0" borderId="0" xfId="4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8" fillId="0" borderId="22" xfId="4" applyFont="1" applyBorder="1" applyAlignment="1">
      <alignment horizontal="left" wrapText="1"/>
    </xf>
    <xf numFmtId="0" fontId="8" fillId="0" borderId="26" xfId="4" applyFont="1" applyBorder="1" applyAlignment="1">
      <alignment horizontal="left" wrapText="1"/>
    </xf>
    <xf numFmtId="0" fontId="8" fillId="0" borderId="23" xfId="4" applyFont="1" applyBorder="1" applyAlignment="1">
      <alignment horizontal="center" wrapText="1"/>
    </xf>
    <xf numFmtId="0" fontId="8" fillId="0" borderId="24" xfId="4" applyFont="1" applyBorder="1" applyAlignment="1">
      <alignment horizontal="center" wrapText="1"/>
    </xf>
    <xf numFmtId="0" fontId="8" fillId="0" borderId="25" xfId="4" applyFont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0" borderId="36" xfId="4" applyFont="1" applyBorder="1" applyAlignment="1">
      <alignment horizontal="left" wrapText="1"/>
    </xf>
    <xf numFmtId="0" fontId="8" fillId="0" borderId="37" xfId="4" applyFont="1" applyBorder="1" applyAlignment="1">
      <alignment horizontal="left" wrapText="1"/>
    </xf>
    <xf numFmtId="0" fontId="8" fillId="0" borderId="38" xfId="4" applyFont="1" applyBorder="1" applyAlignment="1">
      <alignment horizontal="left" wrapText="1"/>
    </xf>
    <xf numFmtId="0" fontId="8" fillId="0" borderId="39" xfId="4" applyFont="1" applyBorder="1" applyAlignment="1">
      <alignment horizontal="left" wrapText="1"/>
    </xf>
    <xf numFmtId="0" fontId="8" fillId="0" borderId="43" xfId="4" applyFont="1" applyBorder="1" applyAlignment="1">
      <alignment horizontal="left" wrapText="1"/>
    </xf>
    <xf numFmtId="0" fontId="8" fillId="0" borderId="44" xfId="4" applyFont="1" applyBorder="1" applyAlignment="1">
      <alignment horizontal="left" wrapText="1"/>
    </xf>
    <xf numFmtId="0" fontId="8" fillId="0" borderId="41" xfId="4" applyFont="1" applyBorder="1" applyAlignment="1">
      <alignment horizontal="center" wrapText="1"/>
    </xf>
    <xf numFmtId="0" fontId="8" fillId="0" borderId="28" xfId="4" applyFont="1" applyBorder="1" applyAlignment="1">
      <alignment horizontal="center" wrapText="1"/>
    </xf>
    <xf numFmtId="0" fontId="8" fillId="0" borderId="42" xfId="4" applyFont="1" applyBorder="1" applyAlignment="1">
      <alignment horizontal="center" wrapText="1"/>
    </xf>
    <xf numFmtId="0" fontId="8" fillId="0" borderId="29" xfId="4" applyFont="1" applyBorder="1" applyAlignment="1">
      <alignment horizontal="center" wrapText="1"/>
    </xf>
    <xf numFmtId="0" fontId="8" fillId="0" borderId="40" xfId="4" applyFont="1" applyBorder="1" applyAlignment="1">
      <alignment horizontal="center" wrapText="1"/>
    </xf>
    <xf numFmtId="0" fontId="8" fillId="0" borderId="27" xfId="4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9" fontId="4" fillId="0" borderId="4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9" fontId="3" fillId="0" borderId="4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'Validasi new'!$K$5:$K$8</c:f>
              <c:strCache>
                <c:ptCount val="4"/>
                <c:pt idx="0">
                  <c:v>Content</c:v>
                </c:pt>
                <c:pt idx="1">
                  <c:v>Language</c:v>
                </c:pt>
                <c:pt idx="2">
                  <c:v>Presentation</c:v>
                </c:pt>
                <c:pt idx="3">
                  <c:v>Graphics</c:v>
                </c:pt>
              </c:strCache>
            </c:strRef>
          </c:cat>
          <c:val>
            <c:numRef>
              <c:f>'Validasi new'!$L$5:$L$8</c:f>
              <c:numCache>
                <c:formatCode>0%</c:formatCode>
                <c:ptCount val="4"/>
                <c:pt idx="0">
                  <c:v>0.85</c:v>
                </c:pt>
                <c:pt idx="1">
                  <c:v>0.84</c:v>
                </c:pt>
                <c:pt idx="2">
                  <c:v>0.85</c:v>
                </c:pt>
                <c:pt idx="3">
                  <c:v>0.83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345408"/>
        <c:axId val="195347584"/>
      </c:barChart>
      <c:catAx>
        <c:axId val="195345408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Criteria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195347584"/>
        <c:crosses val="autoZero"/>
        <c:auto val="1"/>
        <c:lblAlgn val="ctr"/>
        <c:lblOffset val="100"/>
        <c:noMultiLvlLbl val="0"/>
      </c:catAx>
      <c:valAx>
        <c:axId val="195347584"/>
        <c:scaling>
          <c:orientation val="minMax"/>
        </c:scaling>
        <c:delete val="0"/>
        <c:axPos val="l"/>
        <c:title>
          <c:tx>
            <c:rich>
              <a:bodyPr rot="-5400000" vert="horz" wrap="square"/>
              <a:lstStyle/>
              <a:p>
                <a:pPr algn="ctr">
                  <a:defRPr lang="en-US" u="none" baseline="0"/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19534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'Respon PD'!$I$6:$I$9</c:f>
              <c:strCache>
                <c:ptCount val="4"/>
                <c:pt idx="0">
                  <c:v>Content</c:v>
                </c:pt>
                <c:pt idx="1">
                  <c:v>Language</c:v>
                </c:pt>
                <c:pt idx="2">
                  <c:v>Presentation</c:v>
                </c:pt>
                <c:pt idx="3">
                  <c:v>Graphics</c:v>
                </c:pt>
              </c:strCache>
            </c:strRef>
          </c:cat>
          <c:val>
            <c:numRef>
              <c:f>'Respon PD'!$J$6:$J$9</c:f>
              <c:numCache>
                <c:formatCode>0%</c:formatCode>
                <c:ptCount val="4"/>
                <c:pt idx="0">
                  <c:v>0.9</c:v>
                </c:pt>
                <c:pt idx="1">
                  <c:v>0.8666666666666667</c:v>
                </c:pt>
                <c:pt idx="2">
                  <c:v>0.9</c:v>
                </c:pt>
                <c:pt idx="3">
                  <c:v>0.85555555555555551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011136"/>
        <c:axId val="200013312"/>
      </c:barChart>
      <c:catAx>
        <c:axId val="200011136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Criteria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200013312"/>
        <c:crosses val="autoZero"/>
        <c:auto val="1"/>
        <c:lblAlgn val="ctr"/>
        <c:lblOffset val="100"/>
        <c:noMultiLvlLbl val="0"/>
      </c:catAx>
      <c:valAx>
        <c:axId val="200013312"/>
        <c:scaling>
          <c:orientation val="minMax"/>
        </c:scaling>
        <c:delete val="0"/>
        <c:axPos val="l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200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Observasi!$F$5:$F$7</c:f>
              <c:strCache>
                <c:ptCount val="3"/>
                <c:pt idx="0">
                  <c:v>E-LKPD 1</c:v>
                </c:pt>
                <c:pt idx="1">
                  <c:v>E-LKPD 2</c:v>
                </c:pt>
                <c:pt idx="2">
                  <c:v>E-LKPD 3</c:v>
                </c:pt>
              </c:strCache>
            </c:strRef>
          </c:cat>
          <c:val>
            <c:numRef>
              <c:f>Observasi!$G$5:$G$7</c:f>
              <c:numCache>
                <c:formatCode>0%</c:formatCode>
                <c:ptCount val="3"/>
                <c:pt idx="0">
                  <c:v>0.9</c:v>
                </c:pt>
                <c:pt idx="1">
                  <c:v>1</c:v>
                </c:pt>
                <c:pt idx="2">
                  <c:v>0.8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0050944"/>
        <c:axId val="200061312"/>
      </c:barChart>
      <c:catAx>
        <c:axId val="200050944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E-LKPD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200061312"/>
        <c:crosses val="autoZero"/>
        <c:auto val="1"/>
        <c:lblAlgn val="ctr"/>
        <c:lblOffset val="100"/>
        <c:noMultiLvlLbl val="0"/>
      </c:catAx>
      <c:valAx>
        <c:axId val="200061312"/>
        <c:scaling>
          <c:orientation val="minMax"/>
        </c:scaling>
        <c:delete val="0"/>
        <c:axPos val="l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persentase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20005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'Angket Kolab'!$I$6:$I$9</c:f>
              <c:strCache>
                <c:ptCount val="4"/>
                <c:pt idx="0">
                  <c:v>Berkontribusi Secara Aktif</c:v>
                </c:pt>
                <c:pt idx="1">
                  <c:v>Menunjukkan Fleksibilitas</c:v>
                </c:pt>
                <c:pt idx="2">
                  <c:v>Menunjukkan Sikap Tanggungjawab</c:v>
                </c:pt>
                <c:pt idx="3">
                  <c:v>Menunjukkan Sikap Menghargai</c:v>
                </c:pt>
              </c:strCache>
            </c:strRef>
          </c:cat>
          <c:val>
            <c:numRef>
              <c:f>'Angket Kolab'!$J$6:$J$9</c:f>
              <c:numCache>
                <c:formatCode>0%</c:formatCode>
                <c:ptCount val="4"/>
                <c:pt idx="0">
                  <c:v>0.95</c:v>
                </c:pt>
                <c:pt idx="1">
                  <c:v>0.91999999999999993</c:v>
                </c:pt>
                <c:pt idx="2">
                  <c:v>0.9</c:v>
                </c:pt>
                <c:pt idx="3">
                  <c:v>0.97777777777777786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0115712"/>
        <c:axId val="200117632"/>
      </c:barChart>
      <c:catAx>
        <c:axId val="200115712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Aspek 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200117632"/>
        <c:crosses val="autoZero"/>
        <c:auto val="1"/>
        <c:lblAlgn val="ctr"/>
        <c:lblOffset val="100"/>
        <c:noMultiLvlLbl val="0"/>
      </c:catAx>
      <c:valAx>
        <c:axId val="200117632"/>
        <c:scaling>
          <c:orientation val="minMax"/>
        </c:scaling>
        <c:delete val="0"/>
        <c:axPos val="l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Persentase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2001157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'Observ Kolab'!$J$6:$J$9</c:f>
              <c:strCache>
                <c:ptCount val="4"/>
                <c:pt idx="0">
                  <c:v>Berkontribusi Secara Aktif</c:v>
                </c:pt>
                <c:pt idx="1">
                  <c:v>Menunjukkan Fleksibilitas</c:v>
                </c:pt>
                <c:pt idx="2">
                  <c:v>Menunjukkan Sikap Tanggungjawab</c:v>
                </c:pt>
                <c:pt idx="3">
                  <c:v>Menunjukkan Sikap Menghargai</c:v>
                </c:pt>
              </c:strCache>
            </c:strRef>
          </c:cat>
          <c:val>
            <c:numRef>
              <c:f>'Observ Kolab'!$K$6:$K$9</c:f>
              <c:numCache>
                <c:formatCode>0%</c:formatCode>
                <c:ptCount val="4"/>
                <c:pt idx="0">
                  <c:v>1</c:v>
                </c:pt>
                <c:pt idx="1">
                  <c:v>0.86666666666666659</c:v>
                </c:pt>
                <c:pt idx="2">
                  <c:v>0.66666666666666663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0200192"/>
        <c:axId val="200202112"/>
      </c:barChart>
      <c:catAx>
        <c:axId val="200200192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Aspek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crossAx val="200202112"/>
        <c:crosses val="autoZero"/>
        <c:auto val="1"/>
        <c:lblAlgn val="ctr"/>
        <c:lblOffset val="100"/>
        <c:noMultiLvlLbl val="0"/>
      </c:catAx>
      <c:valAx>
        <c:axId val="200202112"/>
        <c:scaling>
          <c:orientation val="minMax"/>
        </c:scaling>
        <c:delete val="0"/>
        <c:axPos val="l"/>
        <c:title>
          <c:tx>
            <c:rich>
              <a:bodyPr wrap="square"/>
              <a:lstStyle/>
              <a:p>
                <a:pPr algn="ctr">
                  <a:defRPr lang="en-US" u="none" baseline="0"/>
                </a:pPr>
                <a:r>
                  <a:rPr lang="en-US"/>
                  <a:t>Persentase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20020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Questionnaire</c:v>
          </c:tx>
          <c:invertIfNegative val="0"/>
          <c:cat>
            <c:strRef>
              <c:f>gabungan!$A$4:$A$7</c:f>
              <c:strCache>
                <c:ptCount val="4"/>
                <c:pt idx="0">
                  <c:v>Contribute actively</c:v>
                </c:pt>
                <c:pt idx="1">
                  <c:v>Show flexibility</c:v>
                </c:pt>
                <c:pt idx="2">
                  <c:v>Show an attitude of responsibility</c:v>
                </c:pt>
                <c:pt idx="3">
                  <c:v>Show respect</c:v>
                </c:pt>
              </c:strCache>
            </c:strRef>
          </c:cat>
          <c:val>
            <c:numRef>
              <c:f>gabungan!$B$4:$B$7</c:f>
              <c:numCache>
                <c:formatCode>0%</c:formatCode>
                <c:ptCount val="4"/>
                <c:pt idx="0">
                  <c:v>0.95</c:v>
                </c:pt>
                <c:pt idx="1">
                  <c:v>0.92</c:v>
                </c:pt>
                <c:pt idx="2">
                  <c:v>0.9</c:v>
                </c:pt>
                <c:pt idx="3">
                  <c:v>0.98</c:v>
                </c:pt>
              </c:numCache>
            </c:numRef>
          </c:val>
        </c:ser>
        <c:ser>
          <c:idx val="1"/>
          <c:order val="1"/>
          <c:tx>
            <c:v>Observation</c:v>
          </c:tx>
          <c:invertIfNegative val="0"/>
          <c:cat>
            <c:strRef>
              <c:f>gabungan!$A$4:$A$7</c:f>
              <c:strCache>
                <c:ptCount val="4"/>
                <c:pt idx="0">
                  <c:v>Contribute actively</c:v>
                </c:pt>
                <c:pt idx="1">
                  <c:v>Show flexibility</c:v>
                </c:pt>
                <c:pt idx="2">
                  <c:v>Show an attitude of responsibility</c:v>
                </c:pt>
                <c:pt idx="3">
                  <c:v>Show respect</c:v>
                </c:pt>
              </c:strCache>
            </c:strRef>
          </c:cat>
          <c:val>
            <c:numRef>
              <c:f>gabungan!$C$4:$C$7</c:f>
              <c:numCache>
                <c:formatCode>0%</c:formatCode>
                <c:ptCount val="4"/>
                <c:pt idx="0">
                  <c:v>1</c:v>
                </c:pt>
                <c:pt idx="1">
                  <c:v>0.87</c:v>
                </c:pt>
                <c:pt idx="2">
                  <c:v>0.67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0244608"/>
        <c:axId val="200246784"/>
      </c:barChart>
      <c:catAx>
        <c:axId val="200244608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sz="1000" u="none" baseline="0">
                    <a:latin typeface="Times New Roman"/>
                    <a:ea typeface="Times New Roman"/>
                  </a:defRPr>
                </a:pPr>
                <a:r>
                  <a:rPr lang="en-US"/>
                  <a:t>Aspects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wrap="square"/>
          <a:lstStyle/>
          <a:p>
            <a:pPr>
              <a:defRPr lang="en-US" sz="800" u="none" baseline="0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00246784"/>
        <c:crosses val="autoZero"/>
        <c:auto val="1"/>
        <c:lblAlgn val="ctr"/>
        <c:lblOffset val="100"/>
        <c:noMultiLvlLbl val="0"/>
      </c:catAx>
      <c:valAx>
        <c:axId val="200246784"/>
        <c:scaling>
          <c:orientation val="minMax"/>
        </c:scaling>
        <c:delete val="0"/>
        <c:axPos val="l"/>
        <c:majorGridlines/>
        <c:title>
          <c:tx>
            <c:rich>
              <a:bodyPr wrap="square"/>
              <a:lstStyle/>
              <a:p>
                <a:pPr algn="ctr">
                  <a:defRPr lang="en-US" sz="1000" u="none" baseline="0">
                    <a:latin typeface="Times New Roman"/>
                    <a:ea typeface="Times New Roman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9525" cap="flat" cmpd="sng"/>
        </c:spPr>
        <c:crossAx val="20024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74999999999996"/>
          <c:y val="0.10150000000000001"/>
          <c:w val="0.17974999999999999"/>
          <c:h val="0.223"/>
        </c:manualLayout>
      </c:layout>
      <c:overlay val="0"/>
      <c:txPr>
        <a:bodyPr wrap="square"/>
        <a:lstStyle/>
        <a:p>
          <a:pPr algn="ctr">
            <a:defRPr lang="en-US" sz="900" u="none" baseline="0">
              <a:latin typeface="Times New Roman" pitchFamily="18" charset="0"/>
              <a:cs typeface="Times New Roman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537883</xdr:colOff>
      <xdr:row>11</xdr:row>
      <xdr:rowOff>33617</xdr:rowOff>
    </xdr:from>
    <xdr:to>
      <xdr:col>13</xdr:col>
      <xdr:colOff>459442</xdr:colOff>
      <xdr:row>22</xdr:row>
      <xdr:rowOff>161363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31750</xdr:colOff>
      <xdr:row>11</xdr:row>
      <xdr:rowOff>152400</xdr:rowOff>
    </xdr:from>
    <xdr:to>
      <xdr:col>12</xdr:col>
      <xdr:colOff>211666</xdr:colOff>
      <xdr:row>23</xdr:row>
      <xdr:rowOff>21167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8</xdr:row>
      <xdr:rowOff>787399</xdr:rowOff>
    </xdr:from>
    <xdr:to>
      <xdr:col>12</xdr:col>
      <xdr:colOff>613834</xdr:colOff>
      <xdr:row>12</xdr:row>
      <xdr:rowOff>715433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47625</xdr:rowOff>
    </xdr:from>
    <xdr:to>
      <xdr:col>11</xdr:col>
      <xdr:colOff>47625</xdr:colOff>
      <xdr:row>25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11</xdr:row>
      <xdr:rowOff>9525</xdr:rowOff>
    </xdr:from>
    <xdr:to>
      <xdr:col>12</xdr:col>
      <xdr:colOff>304800</xdr:colOff>
      <xdr:row>25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171450</xdr:rowOff>
    </xdr:from>
    <xdr:to>
      <xdr:col>11</xdr:col>
      <xdr:colOff>190500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M33"/>
  <sheetViews>
    <sheetView tabSelected="1" zoomScale="85" zoomScaleNormal="85" workbookViewId="0">
      <selection activeCell="K24" sqref="K24"/>
    </sheetView>
  </sheetViews>
  <sheetFormatPr defaultRowHeight="15" x14ac:dyDescent="0.25"/>
  <cols>
    <col min="1" max="1" width="13.5703125" customWidth="1"/>
    <col min="2" max="2" width="4.42578125" style="15" customWidth="1"/>
    <col min="3" max="3" width="5.28515625" style="15" customWidth="1"/>
    <col min="4" max="4" width="4.42578125" style="15" customWidth="1"/>
    <col min="5" max="5" width="6.85546875" style="15" customWidth="1"/>
    <col min="6" max="6" width="14.140625" style="15" customWidth="1"/>
    <col min="7" max="7" width="11" customWidth="1"/>
    <col min="8" max="8" width="16.140625" customWidth="1"/>
    <col min="10" max="10" width="7.5703125" customWidth="1"/>
    <col min="11" max="11" width="14.7109375" customWidth="1"/>
    <col min="12" max="12" width="28.140625" customWidth="1"/>
    <col min="13" max="13" width="18.42578125" customWidth="1"/>
  </cols>
  <sheetData>
    <row r="2" spans="1:13" ht="15.75" x14ac:dyDescent="0.25">
      <c r="A2" s="14" t="s">
        <v>15</v>
      </c>
      <c r="B2" s="14"/>
      <c r="C2" s="14"/>
      <c r="D2" s="14"/>
      <c r="E2" s="14"/>
      <c r="F2" s="14"/>
      <c r="G2" s="14"/>
      <c r="H2" s="14"/>
    </row>
    <row r="4" spans="1:13" s="16" customFormat="1" ht="15.75" x14ac:dyDescent="0.25">
      <c r="A4" s="19" t="s">
        <v>3</v>
      </c>
      <c r="B4" s="19" t="s">
        <v>0</v>
      </c>
      <c r="C4" s="19" t="s">
        <v>1</v>
      </c>
      <c r="D4" s="19" t="s">
        <v>2</v>
      </c>
      <c r="E4" s="19" t="s">
        <v>4</v>
      </c>
      <c r="F4" s="19" t="s">
        <v>5</v>
      </c>
      <c r="G4" s="19" t="s">
        <v>13</v>
      </c>
      <c r="H4" s="19" t="s">
        <v>11</v>
      </c>
      <c r="K4" s="17" t="s">
        <v>12</v>
      </c>
      <c r="L4" s="18" t="s">
        <v>14</v>
      </c>
      <c r="M4" s="18" t="s">
        <v>11</v>
      </c>
    </row>
    <row r="5" spans="1:13" ht="15.75" x14ac:dyDescent="0.25">
      <c r="A5" s="13" t="s">
        <v>6</v>
      </c>
      <c r="B5" s="20">
        <v>4</v>
      </c>
      <c r="C5" s="20">
        <v>5</v>
      </c>
      <c r="D5" s="20">
        <v>4</v>
      </c>
      <c r="E5" s="21">
        <f>SUM(B5:D5)/15</f>
        <v>0.8666666666666667</v>
      </c>
      <c r="F5" s="20" t="str">
        <f>IF(E5&lt;21%,"Tidak Valid",IF(E5&lt;41%,"Kurang Valid",IF(E5&lt;61%,"Cukup valid",IF(E5&lt;81%,"Valid",IF(E5&gt;81%,"Sangat Valid")))))</f>
        <v>Sangat Valid</v>
      </c>
      <c r="G5" s="10">
        <f>SUM(E5:E12)/8</f>
        <v>0.85000000000000009</v>
      </c>
      <c r="H5" s="4" t="str">
        <f>IF(G5&lt;21%,"Tidak Valid",IF(G5&lt;41%,"Kurang Valid",IF(G5&lt;61%,"Cukup valid",IF(G5&lt;81%,"Valid",IF(G5&gt;81%,"Sangat Valid")))))</f>
        <v>Sangat Valid</v>
      </c>
      <c r="K5" s="19" t="s">
        <v>16</v>
      </c>
      <c r="L5" s="21">
        <v>0.85</v>
      </c>
      <c r="M5" s="20" t="s">
        <v>10</v>
      </c>
    </row>
    <row r="6" spans="1:13" ht="15.75" x14ac:dyDescent="0.25">
      <c r="A6" s="12"/>
      <c r="B6" s="20">
        <v>4</v>
      </c>
      <c r="C6" s="20">
        <v>5</v>
      </c>
      <c r="D6" s="20">
        <v>4</v>
      </c>
      <c r="E6" s="21">
        <f t="shared" ref="E6:E29" si="0">SUM(B6:D6)/15</f>
        <v>0.8666666666666667</v>
      </c>
      <c r="F6" s="20" t="str">
        <f t="shared" ref="F6:F29" si="1">IF(E6&lt;21%,"Tidak Valid",IF(E6&lt;41%,"Kurang Valid",IF(E6&lt;61%,"Cukup valid",IF(E6&lt;81%,"Valid",IF(E6&gt;81%,"Sangat Valid")))))</f>
        <v>Sangat Valid</v>
      </c>
      <c r="G6" s="9"/>
      <c r="H6" s="3"/>
      <c r="K6" s="19" t="s">
        <v>17</v>
      </c>
      <c r="L6" s="21">
        <v>0.84</v>
      </c>
      <c r="M6" s="20" t="s">
        <v>10</v>
      </c>
    </row>
    <row r="7" spans="1:13" ht="15.75" x14ac:dyDescent="0.25">
      <c r="A7" s="12"/>
      <c r="B7" s="20">
        <v>5</v>
      </c>
      <c r="C7" s="20">
        <v>5</v>
      </c>
      <c r="D7" s="20">
        <v>4</v>
      </c>
      <c r="E7" s="21">
        <f t="shared" si="0"/>
        <v>0.93333333333333335</v>
      </c>
      <c r="F7" s="20" t="str">
        <f t="shared" si="1"/>
        <v>Sangat Valid</v>
      </c>
      <c r="G7" s="9"/>
      <c r="H7" s="3"/>
      <c r="K7" s="19" t="s">
        <v>18</v>
      </c>
      <c r="L7" s="21">
        <v>0.85</v>
      </c>
      <c r="M7" s="20" t="s">
        <v>10</v>
      </c>
    </row>
    <row r="8" spans="1:13" ht="15.75" x14ac:dyDescent="0.25">
      <c r="A8" s="12"/>
      <c r="B8" s="20">
        <v>4</v>
      </c>
      <c r="C8" s="20">
        <v>5</v>
      </c>
      <c r="D8" s="20">
        <v>4</v>
      </c>
      <c r="E8" s="21">
        <f t="shared" si="0"/>
        <v>0.8666666666666667</v>
      </c>
      <c r="F8" s="20" t="str">
        <f t="shared" si="1"/>
        <v>Sangat Valid</v>
      </c>
      <c r="G8" s="9"/>
      <c r="H8" s="3"/>
      <c r="K8" s="19" t="s">
        <v>19</v>
      </c>
      <c r="L8" s="21">
        <v>0.83</v>
      </c>
      <c r="M8" s="20" t="s">
        <v>10</v>
      </c>
    </row>
    <row r="9" spans="1:13" ht="15.75" x14ac:dyDescent="0.25">
      <c r="A9" s="12"/>
      <c r="B9" s="20">
        <v>4</v>
      </c>
      <c r="C9" s="20">
        <v>4</v>
      </c>
      <c r="D9" s="20">
        <v>4</v>
      </c>
      <c r="E9" s="21">
        <f t="shared" si="0"/>
        <v>0.8</v>
      </c>
      <c r="F9" s="20" t="str">
        <f t="shared" si="1"/>
        <v>Valid</v>
      </c>
      <c r="G9" s="9"/>
      <c r="H9" s="3"/>
      <c r="K9" s="22" t="s">
        <v>13</v>
      </c>
      <c r="L9" s="23">
        <f>AVERAGE(L5:L8)</f>
        <v>0.84250000000000003</v>
      </c>
      <c r="M9" s="24" t="s">
        <v>10</v>
      </c>
    </row>
    <row r="10" spans="1:13" ht="15.75" x14ac:dyDescent="0.25">
      <c r="A10" s="12"/>
      <c r="B10" s="20">
        <v>4</v>
      </c>
      <c r="C10" s="20">
        <v>5</v>
      </c>
      <c r="D10" s="20">
        <v>4</v>
      </c>
      <c r="E10" s="21">
        <f t="shared" si="0"/>
        <v>0.8666666666666667</v>
      </c>
      <c r="F10" s="20" t="str">
        <f t="shared" si="1"/>
        <v>Sangat Valid</v>
      </c>
      <c r="G10" s="9"/>
      <c r="H10" s="3"/>
    </row>
    <row r="11" spans="1:13" ht="15.75" x14ac:dyDescent="0.25">
      <c r="A11" s="12"/>
      <c r="B11" s="20">
        <v>4</v>
      </c>
      <c r="C11" s="20">
        <v>4</v>
      </c>
      <c r="D11" s="20">
        <v>4</v>
      </c>
      <c r="E11" s="21">
        <f t="shared" si="0"/>
        <v>0.8</v>
      </c>
      <c r="F11" s="20" t="str">
        <f t="shared" si="1"/>
        <v>Valid</v>
      </c>
      <c r="G11" s="9"/>
      <c r="H11" s="3"/>
    </row>
    <row r="12" spans="1:13" ht="15.75" x14ac:dyDescent="0.25">
      <c r="A12" s="11"/>
      <c r="B12" s="20">
        <v>4</v>
      </c>
      <c r="C12" s="20">
        <v>4</v>
      </c>
      <c r="D12" s="20">
        <v>4</v>
      </c>
      <c r="E12" s="21">
        <f t="shared" si="0"/>
        <v>0.8</v>
      </c>
      <c r="F12" s="20" t="str">
        <f t="shared" si="1"/>
        <v>Valid</v>
      </c>
      <c r="G12" s="8"/>
      <c r="H12" s="2"/>
    </row>
    <row r="13" spans="1:13" ht="15.75" x14ac:dyDescent="0.25">
      <c r="A13" s="13" t="s">
        <v>7</v>
      </c>
      <c r="B13" s="20">
        <v>4</v>
      </c>
      <c r="C13" s="20">
        <v>5</v>
      </c>
      <c r="D13" s="20">
        <v>4</v>
      </c>
      <c r="E13" s="21">
        <f t="shared" si="0"/>
        <v>0.8666666666666667</v>
      </c>
      <c r="F13" s="20" t="str">
        <f t="shared" si="1"/>
        <v>Sangat Valid</v>
      </c>
      <c r="G13" s="10">
        <f>SUM(E13:E18)/6</f>
        <v>0.84444444444444444</v>
      </c>
      <c r="H13" s="4" t="str">
        <f>IF(G13&lt;21%,"Tidak Valid",IF(G13&lt;41%,"Kurang Valid",IF(G13&lt;61%,"Cukup valid",IF(G13&lt;81%,"Valid",IF(G13&gt;81%,"Sangat Valid")))))</f>
        <v>Sangat Valid</v>
      </c>
    </row>
    <row r="14" spans="1:13" ht="15.75" x14ac:dyDescent="0.25">
      <c r="A14" s="12"/>
      <c r="B14" s="20">
        <v>4</v>
      </c>
      <c r="C14" s="20">
        <v>5</v>
      </c>
      <c r="D14" s="20">
        <v>4</v>
      </c>
      <c r="E14" s="21">
        <f t="shared" si="0"/>
        <v>0.8666666666666667</v>
      </c>
      <c r="F14" s="20" t="str">
        <f t="shared" si="1"/>
        <v>Sangat Valid</v>
      </c>
      <c r="G14" s="9"/>
      <c r="H14" s="3"/>
    </row>
    <row r="15" spans="1:13" ht="15.75" x14ac:dyDescent="0.25">
      <c r="A15" s="12"/>
      <c r="B15" s="20">
        <v>4</v>
      </c>
      <c r="C15" s="20">
        <v>4</v>
      </c>
      <c r="D15" s="20">
        <v>4</v>
      </c>
      <c r="E15" s="21">
        <f t="shared" si="0"/>
        <v>0.8</v>
      </c>
      <c r="F15" s="20" t="str">
        <f t="shared" si="1"/>
        <v>Valid</v>
      </c>
      <c r="G15" s="9"/>
      <c r="H15" s="3"/>
    </row>
    <row r="16" spans="1:13" ht="15.75" x14ac:dyDescent="0.25">
      <c r="A16" s="12"/>
      <c r="B16" s="20">
        <v>5</v>
      </c>
      <c r="C16" s="20">
        <v>4</v>
      </c>
      <c r="D16" s="20">
        <v>4</v>
      </c>
      <c r="E16" s="21">
        <f t="shared" si="0"/>
        <v>0.8666666666666667</v>
      </c>
      <c r="F16" s="20" t="str">
        <f t="shared" si="1"/>
        <v>Sangat Valid</v>
      </c>
      <c r="G16" s="9"/>
      <c r="H16" s="3"/>
    </row>
    <row r="17" spans="1:8" ht="15.75" x14ac:dyDescent="0.25">
      <c r="A17" s="12"/>
      <c r="B17" s="20">
        <v>4</v>
      </c>
      <c r="C17" s="20">
        <v>4</v>
      </c>
      <c r="D17" s="20">
        <v>4</v>
      </c>
      <c r="E17" s="21">
        <f t="shared" si="0"/>
        <v>0.8</v>
      </c>
      <c r="F17" s="20" t="str">
        <f t="shared" si="1"/>
        <v>Valid</v>
      </c>
      <c r="G17" s="9"/>
      <c r="H17" s="3"/>
    </row>
    <row r="18" spans="1:8" ht="15.75" x14ac:dyDescent="0.25">
      <c r="A18" s="11"/>
      <c r="B18" s="20">
        <v>4</v>
      </c>
      <c r="C18" s="20">
        <v>5</v>
      </c>
      <c r="D18" s="20">
        <v>4</v>
      </c>
      <c r="E18" s="21">
        <f t="shared" si="0"/>
        <v>0.8666666666666667</v>
      </c>
      <c r="F18" s="20" t="str">
        <f t="shared" si="1"/>
        <v>Sangat Valid</v>
      </c>
      <c r="G18" s="8"/>
      <c r="H18" s="2"/>
    </row>
    <row r="19" spans="1:8" ht="15.75" x14ac:dyDescent="0.25">
      <c r="A19" s="13" t="s">
        <v>8</v>
      </c>
      <c r="B19" s="20">
        <v>4</v>
      </c>
      <c r="C19" s="20">
        <v>5</v>
      </c>
      <c r="D19" s="20">
        <v>4</v>
      </c>
      <c r="E19" s="21">
        <f t="shared" si="0"/>
        <v>0.8666666666666667</v>
      </c>
      <c r="F19" s="20" t="str">
        <f t="shared" si="1"/>
        <v>Sangat Valid</v>
      </c>
      <c r="G19" s="10">
        <f>SUM(E19:E23)/5</f>
        <v>0.85333333333333328</v>
      </c>
      <c r="H19" s="4" t="str">
        <f>IF(G19&lt;21%,"Tidak Valid",IF(G19&lt;41%,"Kurang Valid",IF(G19&lt;61%,"Cukup valid",IF(G19&lt;81%,"Valid",IF(G19&gt;81%,"Sangat Valid")))))</f>
        <v>Sangat Valid</v>
      </c>
    </row>
    <row r="20" spans="1:8" ht="15.75" x14ac:dyDescent="0.25">
      <c r="A20" s="12"/>
      <c r="B20" s="20">
        <v>4</v>
      </c>
      <c r="C20" s="20">
        <v>5</v>
      </c>
      <c r="D20" s="20">
        <v>4</v>
      </c>
      <c r="E20" s="21">
        <f t="shared" si="0"/>
        <v>0.8666666666666667</v>
      </c>
      <c r="F20" s="20" t="str">
        <f t="shared" si="1"/>
        <v>Sangat Valid</v>
      </c>
      <c r="G20" s="9"/>
      <c r="H20" s="3"/>
    </row>
    <row r="21" spans="1:8" ht="15.75" x14ac:dyDescent="0.25">
      <c r="A21" s="12"/>
      <c r="B21" s="20">
        <v>4</v>
      </c>
      <c r="C21" s="20">
        <v>4</v>
      </c>
      <c r="D21" s="20">
        <v>4</v>
      </c>
      <c r="E21" s="21">
        <f t="shared" si="0"/>
        <v>0.8</v>
      </c>
      <c r="F21" s="20" t="str">
        <f t="shared" si="1"/>
        <v>Valid</v>
      </c>
      <c r="G21" s="9"/>
      <c r="H21" s="3"/>
    </row>
    <row r="22" spans="1:8" ht="15.75" x14ac:dyDescent="0.25">
      <c r="A22" s="12"/>
      <c r="B22" s="20">
        <v>4</v>
      </c>
      <c r="C22" s="20">
        <v>5</v>
      </c>
      <c r="D22" s="20">
        <v>4</v>
      </c>
      <c r="E22" s="21">
        <f t="shared" si="0"/>
        <v>0.8666666666666667</v>
      </c>
      <c r="F22" s="20" t="str">
        <f t="shared" si="1"/>
        <v>Sangat Valid</v>
      </c>
      <c r="G22" s="9"/>
      <c r="H22" s="3"/>
    </row>
    <row r="23" spans="1:8" ht="15.75" x14ac:dyDescent="0.25">
      <c r="A23" s="11"/>
      <c r="B23" s="20">
        <v>4</v>
      </c>
      <c r="C23" s="20">
        <v>5</v>
      </c>
      <c r="D23" s="20">
        <v>4</v>
      </c>
      <c r="E23" s="21">
        <f t="shared" si="0"/>
        <v>0.8666666666666667</v>
      </c>
      <c r="F23" s="20" t="str">
        <f t="shared" si="1"/>
        <v>Sangat Valid</v>
      </c>
      <c r="G23" s="8"/>
      <c r="H23" s="2"/>
    </row>
    <row r="24" spans="1:8" ht="15.75" x14ac:dyDescent="0.25">
      <c r="A24" s="13" t="s">
        <v>9</v>
      </c>
      <c r="B24" s="20">
        <v>4</v>
      </c>
      <c r="C24" s="20">
        <v>5</v>
      </c>
      <c r="D24" s="20">
        <v>4</v>
      </c>
      <c r="E24" s="21">
        <f t="shared" si="0"/>
        <v>0.8666666666666667</v>
      </c>
      <c r="F24" s="20" t="str">
        <f t="shared" si="1"/>
        <v>Sangat Valid</v>
      </c>
      <c r="G24" s="10">
        <f>SUM(E24:E29)/6</f>
        <v>0.83333333333333315</v>
      </c>
      <c r="H24" s="4" t="str">
        <f>IF(G24&lt;21%,"Tidak Valid",IF(G24&lt;41%,"Kurang Valid",IF(G24&lt;61%,"Cukup valid",IF(G24&lt;81%,"Valid",IF(G24&gt;81%,"Sangat Valid")))))</f>
        <v>Sangat Valid</v>
      </c>
    </row>
    <row r="25" spans="1:8" ht="15.75" x14ac:dyDescent="0.25">
      <c r="A25" s="12"/>
      <c r="B25" s="20">
        <v>4</v>
      </c>
      <c r="C25" s="20">
        <v>5</v>
      </c>
      <c r="D25" s="20">
        <v>4</v>
      </c>
      <c r="E25" s="21">
        <f t="shared" si="0"/>
        <v>0.8666666666666667</v>
      </c>
      <c r="F25" s="20" t="str">
        <f t="shared" si="1"/>
        <v>Sangat Valid</v>
      </c>
      <c r="G25" s="9"/>
      <c r="H25" s="3"/>
    </row>
    <row r="26" spans="1:8" ht="15.75" x14ac:dyDescent="0.25">
      <c r="A26" s="12"/>
      <c r="B26" s="20">
        <v>4</v>
      </c>
      <c r="C26" s="20">
        <v>4</v>
      </c>
      <c r="D26" s="20">
        <v>4</v>
      </c>
      <c r="E26" s="21">
        <f t="shared" si="0"/>
        <v>0.8</v>
      </c>
      <c r="F26" s="20" t="str">
        <f t="shared" si="1"/>
        <v>Valid</v>
      </c>
      <c r="G26" s="9"/>
      <c r="H26" s="3"/>
    </row>
    <row r="27" spans="1:8" ht="15.75" x14ac:dyDescent="0.25">
      <c r="A27" s="12"/>
      <c r="B27" s="20">
        <v>4</v>
      </c>
      <c r="C27" s="20">
        <v>4</v>
      </c>
      <c r="D27" s="20">
        <v>4</v>
      </c>
      <c r="E27" s="21">
        <f t="shared" si="0"/>
        <v>0.8</v>
      </c>
      <c r="F27" s="20" t="str">
        <f t="shared" si="1"/>
        <v>Valid</v>
      </c>
      <c r="G27" s="9"/>
      <c r="H27" s="3"/>
    </row>
    <row r="28" spans="1:8" ht="15.75" x14ac:dyDescent="0.25">
      <c r="A28" s="12"/>
      <c r="B28" s="20">
        <v>4</v>
      </c>
      <c r="C28" s="20">
        <v>5</v>
      </c>
      <c r="D28" s="20">
        <v>4</v>
      </c>
      <c r="E28" s="21">
        <f t="shared" si="0"/>
        <v>0.8666666666666667</v>
      </c>
      <c r="F28" s="20" t="str">
        <f t="shared" si="1"/>
        <v>Sangat Valid</v>
      </c>
      <c r="G28" s="9"/>
      <c r="H28" s="3"/>
    </row>
    <row r="29" spans="1:8" ht="15.75" x14ac:dyDescent="0.25">
      <c r="A29" s="11"/>
      <c r="B29" s="20">
        <v>4</v>
      </c>
      <c r="C29" s="20">
        <v>4</v>
      </c>
      <c r="D29" s="20">
        <v>4</v>
      </c>
      <c r="E29" s="21">
        <f t="shared" si="0"/>
        <v>0.8</v>
      </c>
      <c r="F29" s="20" t="str">
        <f t="shared" si="1"/>
        <v>Valid</v>
      </c>
      <c r="G29" s="8"/>
      <c r="H29" s="2"/>
    </row>
    <row r="31" spans="1:8" x14ac:dyDescent="0.25">
      <c r="A31" t="s">
        <v>20</v>
      </c>
    </row>
    <row r="32" spans="1:8" x14ac:dyDescent="0.25">
      <c r="A32" t="s">
        <v>21</v>
      </c>
    </row>
    <row r="33" spans="1:1" x14ac:dyDescent="0.25">
      <c r="A33" t="s">
        <v>22</v>
      </c>
    </row>
  </sheetData>
  <mergeCells count="13">
    <mergeCell ref="H5:H12"/>
    <mergeCell ref="H13:H18"/>
    <mergeCell ref="H19:H23"/>
    <mergeCell ref="H24:H29"/>
    <mergeCell ref="A2:H2"/>
    <mergeCell ref="A5:A12"/>
    <mergeCell ref="A13:A18"/>
    <mergeCell ref="A19:A23"/>
    <mergeCell ref="A24:A29"/>
    <mergeCell ref="G5:G12"/>
    <mergeCell ref="G13:G18"/>
    <mergeCell ref="G19:G23"/>
    <mergeCell ref="G24:G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4659260841701"/>
  </sheetPr>
  <dimension ref="A2:K22"/>
  <sheetViews>
    <sheetView topLeftCell="E13" zoomScale="90" zoomScaleNormal="90" workbookViewId="0">
      <selection activeCell="I9" sqref="I9"/>
    </sheetView>
  </sheetViews>
  <sheetFormatPr defaultRowHeight="15" x14ac:dyDescent="0.25"/>
  <cols>
    <col min="1" max="1" width="19.7109375" style="130" customWidth="1"/>
    <col min="2" max="2" width="6.7109375" style="15" customWidth="1"/>
    <col min="3" max="3" width="6" style="15" customWidth="1"/>
    <col min="4" max="4" width="9.140625" style="119"/>
    <col min="5" max="5" width="17.85546875" style="15" customWidth="1"/>
    <col min="6" max="6" width="10.7109375" style="131" customWidth="1"/>
    <col min="7" max="7" width="11.42578125" style="74" customWidth="1"/>
    <col min="9" max="9" width="17" customWidth="1"/>
    <col min="10" max="10" width="19.42578125" customWidth="1"/>
    <col min="11" max="11" width="14" customWidth="1"/>
  </cols>
  <sheetData>
    <row r="2" spans="1:11" x14ac:dyDescent="0.25">
      <c r="A2" s="196" t="s">
        <v>134</v>
      </c>
      <c r="B2" s="196"/>
      <c r="C2" s="196"/>
      <c r="D2" s="196"/>
      <c r="E2" s="196"/>
      <c r="F2" s="196"/>
      <c r="G2" s="196"/>
      <c r="H2" s="196"/>
    </row>
    <row r="4" spans="1:11" s="125" customFormat="1" ht="15.75" x14ac:dyDescent="0.25">
      <c r="A4" s="208" t="s">
        <v>3</v>
      </c>
      <c r="B4" s="208" t="s">
        <v>111</v>
      </c>
      <c r="C4" s="208"/>
      <c r="D4" s="213" t="s">
        <v>4</v>
      </c>
      <c r="E4" s="208" t="s">
        <v>5</v>
      </c>
      <c r="F4" s="209" t="s">
        <v>13</v>
      </c>
      <c r="G4" s="208" t="s">
        <v>11</v>
      </c>
    </row>
    <row r="5" spans="1:11" ht="15.75" x14ac:dyDescent="0.25">
      <c r="A5" s="208"/>
      <c r="B5" s="126" t="s">
        <v>112</v>
      </c>
      <c r="C5" s="126" t="s">
        <v>113</v>
      </c>
      <c r="D5" s="214"/>
      <c r="E5" s="208"/>
      <c r="F5" s="209"/>
      <c r="G5" s="208"/>
      <c r="I5" s="127" t="s">
        <v>3</v>
      </c>
      <c r="J5" s="127" t="s">
        <v>114</v>
      </c>
      <c r="K5" s="127" t="s">
        <v>11</v>
      </c>
    </row>
    <row r="6" spans="1:11" ht="15.75" x14ac:dyDescent="0.25">
      <c r="A6" s="13" t="s">
        <v>6</v>
      </c>
      <c r="B6" s="20">
        <v>30</v>
      </c>
      <c r="C6" s="20">
        <v>1</v>
      </c>
      <c r="D6" s="128">
        <f>B6/30</f>
        <v>1</v>
      </c>
      <c r="E6" s="20" t="str">
        <f>IF(D6&lt;21%,"Sangat Kurang",IF(D6&lt;41%,"Kurang",IF(D6&lt;61%,"Cukup",IF(D6&lt;81%,"Baik",IF(D6&gt;81%,"Sangat Baik")))))</f>
        <v>Sangat Baik</v>
      </c>
      <c r="F6" s="210">
        <f>AVERAGEA(D6:D10)</f>
        <v>0.9</v>
      </c>
      <c r="G6" s="4" t="str">
        <f>IF(F6&lt;21%,"Sangat Kurang",IF(F6&lt;41%,"Kurang",IF(F6&lt;61%,"Cukup",IF(F6&lt;81%,"Baik",IF(F6&gt;81%,"Sangat Baik")))))</f>
        <v>Sangat Baik</v>
      </c>
      <c r="I6" s="127" t="s">
        <v>16</v>
      </c>
      <c r="J6" s="112">
        <f>F6</f>
        <v>0.9</v>
      </c>
      <c r="K6" s="113" t="str">
        <f>G6</f>
        <v>Sangat Baik</v>
      </c>
    </row>
    <row r="7" spans="1:11" ht="15.75" x14ac:dyDescent="0.25">
      <c r="A7" s="12"/>
      <c r="B7" s="20">
        <v>29</v>
      </c>
      <c r="C7" s="20">
        <v>1</v>
      </c>
      <c r="D7" s="128">
        <f>B7/30</f>
        <v>0.96666666666666667</v>
      </c>
      <c r="E7" s="20" t="str">
        <f t="shared" ref="E7:E22" si="0">IF(D7&lt;21%,"Sangat Kurang",IF(D7&lt;41%,"Kurang",IF(D7&lt;61%,"Cukup",IF(D7&lt;81%,"Baik",IF(D7&gt;81%,"Sangat Baik")))))</f>
        <v>Sangat Baik</v>
      </c>
      <c r="F7" s="211"/>
      <c r="G7" s="3"/>
      <c r="I7" s="127" t="s">
        <v>17</v>
      </c>
      <c r="J7" s="112">
        <f>F11</f>
        <v>0.8666666666666667</v>
      </c>
      <c r="K7" s="113" t="str">
        <f>G11</f>
        <v>Sangat Baik</v>
      </c>
    </row>
    <row r="8" spans="1:11" ht="15.75" x14ac:dyDescent="0.25">
      <c r="A8" s="12"/>
      <c r="B8" s="20">
        <v>30</v>
      </c>
      <c r="C8" s="20">
        <v>0</v>
      </c>
      <c r="D8" s="128">
        <f>B8/30</f>
        <v>1</v>
      </c>
      <c r="E8" s="20" t="str">
        <f t="shared" si="0"/>
        <v>Sangat Baik</v>
      </c>
      <c r="F8" s="211"/>
      <c r="G8" s="3"/>
      <c r="I8" s="127" t="s">
        <v>18</v>
      </c>
      <c r="J8" s="112">
        <f>F14</f>
        <v>0.9</v>
      </c>
      <c r="K8" s="113" t="str">
        <f>G14</f>
        <v>Sangat Baik</v>
      </c>
    </row>
    <row r="9" spans="1:11" ht="15.75" x14ac:dyDescent="0.25">
      <c r="A9" s="12"/>
      <c r="B9" s="20">
        <v>26</v>
      </c>
      <c r="C9" s="20">
        <v>4</v>
      </c>
      <c r="D9" s="128">
        <f>B9/30</f>
        <v>0.8666666666666667</v>
      </c>
      <c r="E9" s="20" t="str">
        <f t="shared" si="0"/>
        <v>Sangat Baik</v>
      </c>
      <c r="F9" s="211"/>
      <c r="G9" s="3"/>
      <c r="I9" s="127" t="s">
        <v>19</v>
      </c>
      <c r="J9" s="112">
        <f>F17</f>
        <v>0.85555555555555551</v>
      </c>
      <c r="K9" s="113" t="str">
        <f>G17</f>
        <v>Sangat Baik</v>
      </c>
    </row>
    <row r="10" spans="1:11" ht="15.75" x14ac:dyDescent="0.25">
      <c r="A10" s="11"/>
      <c r="B10" s="20">
        <v>10</v>
      </c>
      <c r="C10" s="20">
        <v>20</v>
      </c>
      <c r="D10" s="128">
        <f>C10/30</f>
        <v>0.66666666666666663</v>
      </c>
      <c r="E10" s="20" t="str">
        <f t="shared" si="0"/>
        <v>Baik</v>
      </c>
      <c r="F10" s="212"/>
      <c r="G10" s="2"/>
      <c r="I10" s="129" t="s">
        <v>13</v>
      </c>
      <c r="J10" s="112">
        <f>AVERAGE(J6:J9)</f>
        <v>0.88055555555555554</v>
      </c>
      <c r="K10" s="113" t="s">
        <v>119</v>
      </c>
    </row>
    <row r="11" spans="1:11" ht="15.75" x14ac:dyDescent="0.25">
      <c r="A11" s="13" t="s">
        <v>135</v>
      </c>
      <c r="B11" s="20">
        <v>28</v>
      </c>
      <c r="C11" s="20">
        <v>2</v>
      </c>
      <c r="D11" s="128">
        <f>B11/30</f>
        <v>0.93333333333333335</v>
      </c>
      <c r="E11" s="20" t="str">
        <f t="shared" si="0"/>
        <v>Sangat Baik</v>
      </c>
      <c r="F11" s="210">
        <f>AVERAGE(D11:D13)</f>
        <v>0.8666666666666667</v>
      </c>
      <c r="G11" s="4" t="str">
        <f>IF(F11&lt;21%,"Sangat Kurang",IF(F11&lt;41%,"Kurang",IF(F11&lt;61%,"Cukup",IF(F11&lt;81%,"Baik",IF(F11&gt;81%,"Sangat Baik")))))</f>
        <v>Sangat Baik</v>
      </c>
    </row>
    <row r="12" spans="1:11" ht="15.75" x14ac:dyDescent="0.25">
      <c r="A12" s="12"/>
      <c r="B12" s="20">
        <v>9</v>
      </c>
      <c r="C12" s="20">
        <v>21</v>
      </c>
      <c r="D12" s="128">
        <f>C12/30</f>
        <v>0.7</v>
      </c>
      <c r="E12" s="20" t="str">
        <f t="shared" si="0"/>
        <v>Baik</v>
      </c>
      <c r="F12" s="211"/>
      <c r="G12" s="3"/>
    </row>
    <row r="13" spans="1:11" ht="15.75" x14ac:dyDescent="0.25">
      <c r="A13" s="11"/>
      <c r="B13" s="20">
        <v>29</v>
      </c>
      <c r="C13" s="20">
        <v>1</v>
      </c>
      <c r="D13" s="128">
        <f>B13/30</f>
        <v>0.96666666666666667</v>
      </c>
      <c r="E13" s="20" t="str">
        <f t="shared" si="0"/>
        <v>Sangat Baik</v>
      </c>
      <c r="F13" s="212"/>
      <c r="G13" s="2"/>
    </row>
    <row r="14" spans="1:11" ht="15.75" x14ac:dyDescent="0.25">
      <c r="A14" s="13" t="s">
        <v>8</v>
      </c>
      <c r="B14" s="20">
        <v>29</v>
      </c>
      <c r="C14" s="20">
        <v>1</v>
      </c>
      <c r="D14" s="128">
        <f>B14/30</f>
        <v>0.96666666666666667</v>
      </c>
      <c r="E14" s="20" t="str">
        <f t="shared" si="0"/>
        <v>Sangat Baik</v>
      </c>
      <c r="F14" s="210">
        <f>AVERAGE(D14:D16)</f>
        <v>0.9</v>
      </c>
      <c r="G14" s="4" t="str">
        <f>IF(F14&lt;21%,"Sangat Kurang",IF(F14&lt;41%,"Kurang",IF(F14&lt;61%,"Cukup",IF(F14&lt;81%,"Baik",IF(F14&gt;81%,"Sangat Baik")))))</f>
        <v>Sangat Baik</v>
      </c>
    </row>
    <row r="15" spans="1:11" ht="15.75" x14ac:dyDescent="0.25">
      <c r="A15" s="12"/>
      <c r="B15" s="20">
        <v>28</v>
      </c>
      <c r="C15" s="20">
        <v>2</v>
      </c>
      <c r="D15" s="128">
        <f>B15/30</f>
        <v>0.93333333333333335</v>
      </c>
      <c r="E15" s="20" t="str">
        <f t="shared" si="0"/>
        <v>Sangat Baik</v>
      </c>
      <c r="F15" s="211"/>
      <c r="G15" s="3"/>
    </row>
    <row r="16" spans="1:11" ht="15.75" x14ac:dyDescent="0.25">
      <c r="A16" s="11"/>
      <c r="B16" s="20">
        <v>6</v>
      </c>
      <c r="C16" s="20">
        <v>24</v>
      </c>
      <c r="D16" s="128">
        <f>C16/30</f>
        <v>0.8</v>
      </c>
      <c r="E16" s="20" t="str">
        <f t="shared" si="0"/>
        <v>Baik</v>
      </c>
      <c r="F16" s="212"/>
      <c r="G16" s="2"/>
    </row>
    <row r="17" spans="1:7" ht="15.75" x14ac:dyDescent="0.25">
      <c r="A17" s="13" t="s">
        <v>9</v>
      </c>
      <c r="B17" s="20">
        <v>29</v>
      </c>
      <c r="C17" s="20">
        <v>1</v>
      </c>
      <c r="D17" s="128">
        <f>B17/30</f>
        <v>0.96666666666666667</v>
      </c>
      <c r="E17" s="20" t="str">
        <f t="shared" si="0"/>
        <v>Sangat Baik</v>
      </c>
      <c r="F17" s="210">
        <f>AVERAGE(D17:D22)</f>
        <v>0.85555555555555551</v>
      </c>
      <c r="G17" s="4" t="str">
        <f>IF(F17&lt;21%,"Sangat Kurang",IF(F17&lt;41%,"Kurang",IF(F17&lt;61%,"Cukup",IF(F17&lt;81%,"Baik",IF(F17&gt;81%,"Sangat Baik")))))</f>
        <v>Sangat Baik</v>
      </c>
    </row>
    <row r="18" spans="1:7" ht="15.75" x14ac:dyDescent="0.25">
      <c r="A18" s="12"/>
      <c r="B18" s="20">
        <v>29</v>
      </c>
      <c r="C18" s="20">
        <v>1</v>
      </c>
      <c r="D18" s="128">
        <f>B18/30</f>
        <v>0.96666666666666667</v>
      </c>
      <c r="E18" s="20" t="str">
        <f t="shared" si="0"/>
        <v>Sangat Baik</v>
      </c>
      <c r="F18" s="211"/>
      <c r="G18" s="3"/>
    </row>
    <row r="19" spans="1:7" ht="15.75" x14ac:dyDescent="0.25">
      <c r="A19" s="12"/>
      <c r="B19" s="20">
        <v>25</v>
      </c>
      <c r="C19" s="20">
        <v>5</v>
      </c>
      <c r="D19" s="128">
        <f>B19/30</f>
        <v>0.83333333333333337</v>
      </c>
      <c r="E19" s="20" t="str">
        <f t="shared" si="0"/>
        <v>Sangat Baik</v>
      </c>
      <c r="F19" s="211"/>
      <c r="G19" s="3"/>
    </row>
    <row r="20" spans="1:7" ht="15.75" x14ac:dyDescent="0.25">
      <c r="A20" s="12"/>
      <c r="B20" s="20">
        <v>7</v>
      </c>
      <c r="C20" s="20">
        <v>23</v>
      </c>
      <c r="D20" s="128">
        <f>C20/30</f>
        <v>0.76666666666666672</v>
      </c>
      <c r="E20" s="20" t="str">
        <f t="shared" si="0"/>
        <v>Baik</v>
      </c>
      <c r="F20" s="211"/>
      <c r="G20" s="3"/>
    </row>
    <row r="21" spans="1:7" ht="15.75" x14ac:dyDescent="0.25">
      <c r="A21" s="12"/>
      <c r="B21" s="20">
        <v>7</v>
      </c>
      <c r="C21" s="20">
        <v>23</v>
      </c>
      <c r="D21" s="128">
        <f>C21/30</f>
        <v>0.76666666666666672</v>
      </c>
      <c r="E21" s="20" t="str">
        <f t="shared" si="0"/>
        <v>Baik</v>
      </c>
      <c r="F21" s="211"/>
      <c r="G21" s="3"/>
    </row>
    <row r="22" spans="1:7" ht="15.75" x14ac:dyDescent="0.25">
      <c r="A22" s="11"/>
      <c r="B22" s="20">
        <v>25</v>
      </c>
      <c r="C22" s="20">
        <v>5</v>
      </c>
      <c r="D22" s="128">
        <f>B22/30</f>
        <v>0.83333333333333337</v>
      </c>
      <c r="E22" s="20" t="str">
        <f t="shared" si="0"/>
        <v>Sangat Baik</v>
      </c>
      <c r="F22" s="212"/>
      <c r="G22" s="2"/>
    </row>
  </sheetData>
  <mergeCells count="19">
    <mergeCell ref="A2:H2"/>
    <mergeCell ref="F6:F10"/>
    <mergeCell ref="F11:F13"/>
    <mergeCell ref="G4:G5"/>
    <mergeCell ref="A6:A10"/>
    <mergeCell ref="A11:A13"/>
    <mergeCell ref="G6:G10"/>
    <mergeCell ref="G11:G13"/>
    <mergeCell ref="G14:G16"/>
    <mergeCell ref="G17:G22"/>
    <mergeCell ref="E4:E5"/>
    <mergeCell ref="F4:F5"/>
    <mergeCell ref="A14:A16"/>
    <mergeCell ref="A17:A22"/>
    <mergeCell ref="B4:C4"/>
    <mergeCell ref="A4:A5"/>
    <mergeCell ref="F14:F16"/>
    <mergeCell ref="F17:F22"/>
    <mergeCell ref="D4:D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4659260841701"/>
  </sheetPr>
  <dimension ref="A2:J16"/>
  <sheetViews>
    <sheetView topLeftCell="A7" zoomScale="90" zoomScaleNormal="90" workbookViewId="0">
      <selection activeCell="J7" sqref="J7"/>
    </sheetView>
  </sheetViews>
  <sheetFormatPr defaultRowHeight="15" x14ac:dyDescent="0.25"/>
  <cols>
    <col min="1" max="1" width="27.5703125" customWidth="1"/>
    <col min="2" max="2" width="14" style="74" customWidth="1"/>
    <col min="3" max="3" width="14.7109375" style="74" customWidth="1"/>
    <col min="4" max="4" width="14.85546875" style="117" customWidth="1"/>
    <col min="5" max="5" width="9.140625" style="74"/>
    <col min="6" max="6" width="13.28515625" style="74" customWidth="1"/>
    <col min="8" max="8" width="12.42578125" customWidth="1"/>
    <col min="9" max="9" width="13" customWidth="1"/>
    <col min="10" max="10" width="13.5703125" customWidth="1"/>
    <col min="13" max="13" width="19.140625" customWidth="1"/>
  </cols>
  <sheetData>
    <row r="2" spans="1:10" x14ac:dyDescent="0.25">
      <c r="A2" s="196" t="s">
        <v>136</v>
      </c>
      <c r="B2" s="196"/>
      <c r="C2" s="196"/>
      <c r="D2" s="196"/>
      <c r="E2" s="196"/>
      <c r="F2" s="196"/>
      <c r="G2" s="196"/>
      <c r="H2" s="196"/>
    </row>
    <row r="4" spans="1:10" s="16" customFormat="1" x14ac:dyDescent="0.25">
      <c r="A4" s="107" t="s">
        <v>137</v>
      </c>
      <c r="B4" s="25" t="s">
        <v>138</v>
      </c>
      <c r="C4" s="25" t="s">
        <v>139</v>
      </c>
      <c r="D4" s="25" t="s">
        <v>140</v>
      </c>
      <c r="E4" s="132"/>
      <c r="F4" s="132"/>
      <c r="G4" s="133"/>
      <c r="H4" s="133"/>
    </row>
    <row r="5" spans="1:10" ht="31.5" x14ac:dyDescent="0.25">
      <c r="A5" s="134" t="s">
        <v>141</v>
      </c>
      <c r="B5" s="30">
        <v>1</v>
      </c>
      <c r="C5" s="30">
        <v>1</v>
      </c>
      <c r="D5" s="30">
        <v>1</v>
      </c>
      <c r="E5" s="135"/>
      <c r="F5" s="43" t="s">
        <v>142</v>
      </c>
      <c r="G5" s="123">
        <f>AVERAGE(B5:B14)</f>
        <v>0.9</v>
      </c>
      <c r="H5" s="136" t="s">
        <v>119</v>
      </c>
      <c r="I5" s="116"/>
      <c r="J5" s="116"/>
    </row>
    <row r="6" spans="1:10" ht="47.25" x14ac:dyDescent="0.25">
      <c r="A6" s="137" t="s">
        <v>143</v>
      </c>
      <c r="B6" s="30">
        <v>1</v>
      </c>
      <c r="C6" s="30">
        <v>1</v>
      </c>
      <c r="D6" s="30">
        <v>1</v>
      </c>
      <c r="E6" s="135"/>
      <c r="F6" s="43" t="s">
        <v>144</v>
      </c>
      <c r="G6" s="123">
        <f>AVERAGE(C5:C14)</f>
        <v>1</v>
      </c>
      <c r="H6" s="136" t="s">
        <v>119</v>
      </c>
      <c r="I6" s="116"/>
      <c r="J6" s="116"/>
    </row>
    <row r="7" spans="1:10" ht="47.25" x14ac:dyDescent="0.25">
      <c r="A7" s="137" t="s">
        <v>145</v>
      </c>
      <c r="B7" s="30">
        <v>1</v>
      </c>
      <c r="C7" s="30">
        <v>1</v>
      </c>
      <c r="D7" s="30">
        <v>1</v>
      </c>
      <c r="E7" s="135"/>
      <c r="F7" s="43" t="s">
        <v>146</v>
      </c>
      <c r="G7" s="123">
        <f>AVERAGE(D5:D14)</f>
        <v>0.8</v>
      </c>
      <c r="H7" s="136" t="s">
        <v>119</v>
      </c>
      <c r="I7" s="116"/>
      <c r="J7" s="116"/>
    </row>
    <row r="8" spans="1:10" ht="47.25" x14ac:dyDescent="0.25">
      <c r="A8" s="137" t="s">
        <v>147</v>
      </c>
      <c r="B8" s="30">
        <v>0</v>
      </c>
      <c r="C8" s="30">
        <v>1</v>
      </c>
      <c r="D8" s="30">
        <v>1</v>
      </c>
      <c r="E8" s="135"/>
      <c r="F8" s="138" t="s">
        <v>13</v>
      </c>
      <c r="G8" s="112">
        <f>AVERAGE(G5:G7)</f>
        <v>0.9</v>
      </c>
      <c r="H8" s="136" t="s">
        <v>119</v>
      </c>
    </row>
    <row r="9" spans="1:10" ht="63" x14ac:dyDescent="0.25">
      <c r="A9" s="137" t="s">
        <v>148</v>
      </c>
      <c r="B9" s="30">
        <v>1</v>
      </c>
      <c r="C9" s="30">
        <v>1</v>
      </c>
      <c r="D9" s="30">
        <v>1</v>
      </c>
      <c r="E9" s="135"/>
      <c r="F9" s="139"/>
      <c r="G9" s="140"/>
      <c r="H9" s="140"/>
    </row>
    <row r="10" spans="1:10" ht="47.25" x14ac:dyDescent="0.25">
      <c r="A10" s="137" t="s">
        <v>149</v>
      </c>
      <c r="B10" s="30">
        <v>1</v>
      </c>
      <c r="C10" s="30">
        <v>1</v>
      </c>
      <c r="D10" s="30">
        <v>1</v>
      </c>
      <c r="E10" s="135"/>
      <c r="F10" s="139"/>
      <c r="G10" s="140"/>
      <c r="H10" s="140"/>
    </row>
    <row r="11" spans="1:10" ht="47.25" x14ac:dyDescent="0.25">
      <c r="A11" s="137" t="s">
        <v>150</v>
      </c>
      <c r="B11" s="30">
        <v>1</v>
      </c>
      <c r="C11" s="30">
        <v>1</v>
      </c>
      <c r="D11" s="30">
        <v>1</v>
      </c>
      <c r="E11" s="135"/>
      <c r="F11" s="139"/>
      <c r="G11" s="140"/>
      <c r="H11" s="140"/>
    </row>
    <row r="12" spans="1:10" ht="63" x14ac:dyDescent="0.25">
      <c r="A12" s="137" t="s">
        <v>151</v>
      </c>
      <c r="B12" s="30">
        <v>1</v>
      </c>
      <c r="C12" s="30">
        <v>1</v>
      </c>
      <c r="D12" s="30">
        <v>0</v>
      </c>
      <c r="E12" s="135"/>
      <c r="F12" s="139"/>
      <c r="G12" s="140"/>
      <c r="H12" s="140"/>
    </row>
    <row r="13" spans="1:10" ht="63" x14ac:dyDescent="0.25">
      <c r="A13" s="137" t="s">
        <v>152</v>
      </c>
      <c r="B13" s="30">
        <v>1</v>
      </c>
      <c r="C13" s="30">
        <v>1</v>
      </c>
      <c r="D13" s="30">
        <v>0</v>
      </c>
      <c r="E13" s="135"/>
      <c r="F13" s="139"/>
      <c r="G13" s="140"/>
      <c r="H13" s="140"/>
    </row>
    <row r="14" spans="1:10" ht="31.5" x14ac:dyDescent="0.25">
      <c r="A14" s="137" t="s">
        <v>153</v>
      </c>
      <c r="B14" s="30">
        <v>1</v>
      </c>
      <c r="C14" s="30">
        <v>1</v>
      </c>
      <c r="D14" s="30">
        <v>1</v>
      </c>
      <c r="E14" s="135"/>
      <c r="F14" s="139"/>
      <c r="G14" s="140"/>
      <c r="H14" s="140"/>
    </row>
    <row r="15" spans="1:10" ht="15.75" x14ac:dyDescent="0.25">
      <c r="A15" s="141" t="s">
        <v>154</v>
      </c>
      <c r="B15" s="142">
        <f>AVERAGE(B5:B14)</f>
        <v>0.9</v>
      </c>
      <c r="C15" s="142">
        <f>AVERAGE(C5:C14)</f>
        <v>1</v>
      </c>
      <c r="D15" s="142">
        <f>AVERAGE(D5:D14)</f>
        <v>0.8</v>
      </c>
    </row>
    <row r="16" spans="1:10" ht="15.75" x14ac:dyDescent="0.25">
      <c r="A16" s="141" t="s">
        <v>155</v>
      </c>
      <c r="B16" s="136" t="s">
        <v>119</v>
      </c>
      <c r="C16" s="136" t="s">
        <v>119</v>
      </c>
      <c r="D16" s="136" t="s">
        <v>119</v>
      </c>
    </row>
  </sheetData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4659260841701"/>
  </sheetPr>
  <dimension ref="A2:O57"/>
  <sheetViews>
    <sheetView topLeftCell="A4" zoomScale="85" zoomScaleNormal="85" workbookViewId="0">
      <selection activeCell="N18" sqref="N18"/>
    </sheetView>
  </sheetViews>
  <sheetFormatPr defaultRowHeight="15" x14ac:dyDescent="0.25"/>
  <cols>
    <col min="1" max="1" width="4.7109375" customWidth="1"/>
    <col min="2" max="2" width="28" customWidth="1"/>
    <col min="4" max="4" width="10.5703125" bestFit="1" customWidth="1"/>
    <col min="5" max="5" width="11.28515625" customWidth="1"/>
    <col min="6" max="6" width="16" customWidth="1"/>
    <col min="7" max="7" width="10.5703125" style="72" bestFit="1" customWidth="1"/>
    <col min="8" max="8" width="11.42578125" style="73" customWidth="1"/>
    <col min="9" max="9" width="16.85546875" style="74" customWidth="1"/>
    <col min="10" max="10" width="13" customWidth="1"/>
    <col min="11" max="11" width="8.85546875" customWidth="1"/>
    <col min="12" max="12" width="23.42578125" customWidth="1"/>
    <col min="13" max="13" width="14.42578125" customWidth="1"/>
    <col min="14" max="14" width="11.85546875" customWidth="1"/>
  </cols>
  <sheetData>
    <row r="2" spans="1:15" ht="15.75" x14ac:dyDescent="0.25">
      <c r="B2" s="148" t="s">
        <v>23</v>
      </c>
      <c r="C2" s="148"/>
      <c r="D2" s="148"/>
      <c r="E2" s="148"/>
      <c r="F2" s="148"/>
      <c r="G2" s="148"/>
      <c r="H2" s="148"/>
      <c r="I2" s="148"/>
      <c r="J2" s="148"/>
    </row>
    <row r="4" spans="1:15" x14ac:dyDescent="0.25">
      <c r="A4" s="152" t="s">
        <v>24</v>
      </c>
      <c r="B4" s="152" t="s">
        <v>25</v>
      </c>
      <c r="C4" s="149" t="s">
        <v>26</v>
      </c>
      <c r="D4" s="150"/>
      <c r="E4" s="150"/>
      <c r="F4" s="150"/>
      <c r="G4" s="151"/>
      <c r="H4" s="157" t="s">
        <v>11</v>
      </c>
      <c r="I4" s="152" t="s">
        <v>27</v>
      </c>
      <c r="J4" s="152" t="s">
        <v>11</v>
      </c>
    </row>
    <row r="5" spans="1:15" x14ac:dyDescent="0.25">
      <c r="A5" s="152"/>
      <c r="B5" s="152"/>
      <c r="C5" s="26" t="s">
        <v>28</v>
      </c>
      <c r="D5" s="26" t="s">
        <v>29</v>
      </c>
      <c r="E5" s="26" t="s">
        <v>30</v>
      </c>
      <c r="F5" s="26" t="s">
        <v>31</v>
      </c>
      <c r="G5" s="27" t="s">
        <v>32</v>
      </c>
      <c r="H5" s="157"/>
      <c r="I5" s="152"/>
      <c r="J5" s="152"/>
    </row>
    <row r="6" spans="1:15" ht="15.75" thickBot="1" x14ac:dyDescent="0.3">
      <c r="A6" s="28">
        <v>1</v>
      </c>
      <c r="B6" s="29" t="s">
        <v>33</v>
      </c>
      <c r="C6" s="28">
        <v>30</v>
      </c>
      <c r="D6" s="28">
        <v>80</v>
      </c>
      <c r="E6" s="28">
        <f>D6-C6</f>
        <v>50</v>
      </c>
      <c r="F6" s="30">
        <f>100-C6</f>
        <v>70</v>
      </c>
      <c r="G6" s="31">
        <f>E6/F6</f>
        <v>0.7142857142857143</v>
      </c>
      <c r="H6" s="32" t="str">
        <f t="shared" ref="H6:H35" si="0">IF(G6&gt;0.7,"TINGGI",IF(G6&lt;0.7,"SEDANG",IF(G6&lt;0.3,"RENDAH")))</f>
        <v>TINGGI</v>
      </c>
      <c r="I6" s="153">
        <f>AVERAGE(G6:G35)</f>
        <v>0.672367724867725</v>
      </c>
      <c r="J6" s="154" t="str">
        <f>IF(I6&gt;0.7,"TINGGI",IF(I6&lt;0.7,"SEDANG",IF(I6&lt;0.3,"RENDAH")))</f>
        <v>SEDANG</v>
      </c>
    </row>
    <row r="7" spans="1:15" ht="15.75" x14ac:dyDescent="0.25">
      <c r="A7" s="28">
        <v>2</v>
      </c>
      <c r="B7" s="29" t="s">
        <v>34</v>
      </c>
      <c r="C7" s="28">
        <v>50</v>
      </c>
      <c r="D7" s="28">
        <v>90</v>
      </c>
      <c r="E7" s="28">
        <f t="shared" ref="E7:E35" si="1">D7-C7</f>
        <v>40</v>
      </c>
      <c r="F7" s="30">
        <f t="shared" ref="F7:F35" si="2">100-C7</f>
        <v>50</v>
      </c>
      <c r="G7" s="31">
        <f t="shared" ref="G7:G35" si="3">E7/F7</f>
        <v>0.8</v>
      </c>
      <c r="H7" s="30" t="str">
        <f t="shared" si="0"/>
        <v>TINGGI</v>
      </c>
      <c r="I7" s="154"/>
      <c r="J7" s="154"/>
      <c r="L7" s="1" t="s">
        <v>32</v>
      </c>
      <c r="M7" s="144" t="s">
        <v>35</v>
      </c>
      <c r="N7" s="144"/>
      <c r="O7" s="145"/>
    </row>
    <row r="8" spans="1:15" ht="16.5" thickBot="1" x14ac:dyDescent="0.3">
      <c r="A8" s="28">
        <v>3</v>
      </c>
      <c r="B8" s="29" t="s">
        <v>36</v>
      </c>
      <c r="C8" s="28">
        <v>20</v>
      </c>
      <c r="D8" s="28">
        <v>60</v>
      </c>
      <c r="E8" s="28">
        <f t="shared" si="1"/>
        <v>40</v>
      </c>
      <c r="F8" s="30">
        <f t="shared" si="2"/>
        <v>80</v>
      </c>
      <c r="G8" s="31">
        <f t="shared" si="3"/>
        <v>0.5</v>
      </c>
      <c r="H8" s="30" t="str">
        <f t="shared" si="0"/>
        <v>SEDANG</v>
      </c>
      <c r="I8" s="154"/>
      <c r="J8" s="154"/>
      <c r="L8" s="143"/>
      <c r="M8" s="146" t="s">
        <v>37</v>
      </c>
      <c r="N8" s="146"/>
      <c r="O8" s="147"/>
    </row>
    <row r="9" spans="1:15" ht="15.75" thickBot="1" x14ac:dyDescent="0.3">
      <c r="A9" s="28">
        <v>4</v>
      </c>
      <c r="B9" s="29" t="s">
        <v>38</v>
      </c>
      <c r="C9" s="33">
        <v>10</v>
      </c>
      <c r="D9" s="33">
        <v>50</v>
      </c>
      <c r="E9" s="28">
        <f t="shared" si="1"/>
        <v>40</v>
      </c>
      <c r="F9" s="30">
        <f t="shared" si="2"/>
        <v>90</v>
      </c>
      <c r="G9" s="31">
        <f t="shared" si="3"/>
        <v>0.44444444444444442</v>
      </c>
      <c r="H9" s="30" t="str">
        <f t="shared" si="0"/>
        <v>SEDANG</v>
      </c>
      <c r="I9" s="154"/>
      <c r="J9" s="154"/>
    </row>
    <row r="10" spans="1:15" ht="16.5" thickBot="1" x14ac:dyDescent="0.3">
      <c r="A10" s="28">
        <v>5</v>
      </c>
      <c r="B10" s="29" t="s">
        <v>39</v>
      </c>
      <c r="C10" s="28">
        <v>30</v>
      </c>
      <c r="D10" s="28">
        <v>80</v>
      </c>
      <c r="E10" s="28">
        <f t="shared" si="1"/>
        <v>50</v>
      </c>
      <c r="F10" s="30">
        <f t="shared" si="2"/>
        <v>70</v>
      </c>
      <c r="G10" s="31">
        <f t="shared" si="3"/>
        <v>0.7142857142857143</v>
      </c>
      <c r="H10" s="30" t="str">
        <f t="shared" si="0"/>
        <v>TINGGI</v>
      </c>
      <c r="I10" s="154"/>
      <c r="J10" s="154"/>
      <c r="L10" s="34" t="s">
        <v>40</v>
      </c>
      <c r="M10" s="35" t="s">
        <v>11</v>
      </c>
    </row>
    <row r="11" spans="1:15" ht="15.75" x14ac:dyDescent="0.25">
      <c r="A11" s="28">
        <v>6</v>
      </c>
      <c r="B11" s="29" t="s">
        <v>41</v>
      </c>
      <c r="C11" s="28">
        <v>40</v>
      </c>
      <c r="D11" s="28">
        <v>80</v>
      </c>
      <c r="E11" s="28">
        <f t="shared" si="1"/>
        <v>40</v>
      </c>
      <c r="F11" s="30">
        <f t="shared" si="2"/>
        <v>60</v>
      </c>
      <c r="G11" s="31">
        <f t="shared" si="3"/>
        <v>0.66666666666666663</v>
      </c>
      <c r="H11" s="30" t="str">
        <f t="shared" si="0"/>
        <v>SEDANG</v>
      </c>
      <c r="I11" s="154"/>
      <c r="J11" s="154"/>
      <c r="L11" s="36" t="s">
        <v>42</v>
      </c>
      <c r="M11" s="37" t="s">
        <v>43</v>
      </c>
    </row>
    <row r="12" spans="1:15" ht="15.75" x14ac:dyDescent="0.25">
      <c r="A12" s="28">
        <v>7</v>
      </c>
      <c r="B12" s="29" t="s">
        <v>44</v>
      </c>
      <c r="C12" s="28">
        <v>20</v>
      </c>
      <c r="D12" s="28">
        <v>60</v>
      </c>
      <c r="E12" s="28">
        <f t="shared" si="1"/>
        <v>40</v>
      </c>
      <c r="F12" s="30">
        <f t="shared" si="2"/>
        <v>80</v>
      </c>
      <c r="G12" s="31">
        <f t="shared" si="3"/>
        <v>0.5</v>
      </c>
      <c r="H12" s="30" t="str">
        <f t="shared" si="0"/>
        <v>SEDANG</v>
      </c>
      <c r="I12" s="154"/>
      <c r="J12" s="154"/>
      <c r="L12" s="38" t="s">
        <v>45</v>
      </c>
      <c r="M12" s="39" t="s">
        <v>46</v>
      </c>
    </row>
    <row r="13" spans="1:15" ht="16.5" thickBot="1" x14ac:dyDescent="0.3">
      <c r="A13" s="28">
        <v>8</v>
      </c>
      <c r="B13" s="29" t="s">
        <v>47</v>
      </c>
      <c r="C13" s="28">
        <v>40</v>
      </c>
      <c r="D13" s="28">
        <v>80</v>
      </c>
      <c r="E13" s="28">
        <f t="shared" si="1"/>
        <v>40</v>
      </c>
      <c r="F13" s="30">
        <f t="shared" si="2"/>
        <v>60</v>
      </c>
      <c r="G13" s="31">
        <f t="shared" si="3"/>
        <v>0.66666666666666663</v>
      </c>
      <c r="H13" s="30" t="str">
        <f t="shared" si="0"/>
        <v>SEDANG</v>
      </c>
      <c r="I13" s="154"/>
      <c r="J13" s="154"/>
      <c r="L13" s="40" t="s">
        <v>48</v>
      </c>
      <c r="M13" s="41" t="s">
        <v>49</v>
      </c>
    </row>
    <row r="14" spans="1:15" ht="15.75" x14ac:dyDescent="0.25">
      <c r="A14" s="28">
        <v>9</v>
      </c>
      <c r="B14" s="29" t="s">
        <v>50</v>
      </c>
      <c r="C14" s="28">
        <v>20</v>
      </c>
      <c r="D14" s="28">
        <v>70</v>
      </c>
      <c r="E14" s="28">
        <f t="shared" si="1"/>
        <v>50</v>
      </c>
      <c r="F14" s="30">
        <f t="shared" si="2"/>
        <v>80</v>
      </c>
      <c r="G14" s="31">
        <f t="shared" si="3"/>
        <v>0.625</v>
      </c>
      <c r="H14" s="30" t="str">
        <f t="shared" si="0"/>
        <v>SEDANG</v>
      </c>
      <c r="I14" s="154"/>
      <c r="J14" s="154"/>
      <c r="L14" s="42" t="s">
        <v>51</v>
      </c>
      <c r="M14" s="42"/>
    </row>
    <row r="15" spans="1:15" x14ac:dyDescent="0.25">
      <c r="A15" s="28">
        <v>10</v>
      </c>
      <c r="B15" s="29" t="s">
        <v>52</v>
      </c>
      <c r="C15" s="28">
        <v>60</v>
      </c>
      <c r="D15" s="28">
        <v>100</v>
      </c>
      <c r="E15" s="28">
        <f t="shared" si="1"/>
        <v>40</v>
      </c>
      <c r="F15" s="30">
        <f t="shared" si="2"/>
        <v>40</v>
      </c>
      <c r="G15" s="31">
        <f t="shared" si="3"/>
        <v>1</v>
      </c>
      <c r="H15" s="30" t="str">
        <f t="shared" si="0"/>
        <v>TINGGI</v>
      </c>
      <c r="I15" s="154"/>
      <c r="J15" s="154"/>
    </row>
    <row r="16" spans="1:15" ht="15.75" x14ac:dyDescent="0.25">
      <c r="A16" s="28">
        <v>11</v>
      </c>
      <c r="B16" s="29" t="s">
        <v>53</v>
      </c>
      <c r="C16" s="28">
        <v>30</v>
      </c>
      <c r="D16" s="28">
        <v>70</v>
      </c>
      <c r="E16" s="28">
        <f t="shared" si="1"/>
        <v>40</v>
      </c>
      <c r="F16" s="30">
        <f t="shared" si="2"/>
        <v>70</v>
      </c>
      <c r="G16" s="31">
        <f t="shared" si="3"/>
        <v>0.5714285714285714</v>
      </c>
      <c r="H16" s="30" t="str">
        <f t="shared" si="0"/>
        <v>SEDANG</v>
      </c>
      <c r="I16" s="154"/>
      <c r="J16" s="154"/>
      <c r="L16" s="18" t="s">
        <v>54</v>
      </c>
      <c r="M16" s="43">
        <f>AVERAGE(C6:C35)</f>
        <v>35.666666666666664</v>
      </c>
    </row>
    <row r="17" spans="1:13" ht="15.75" x14ac:dyDescent="0.25">
      <c r="A17" s="28">
        <v>12</v>
      </c>
      <c r="B17" s="29" t="s">
        <v>55</v>
      </c>
      <c r="C17" s="28">
        <v>50</v>
      </c>
      <c r="D17" s="28">
        <v>80</v>
      </c>
      <c r="E17" s="28">
        <f t="shared" si="1"/>
        <v>30</v>
      </c>
      <c r="F17" s="30">
        <f t="shared" si="2"/>
        <v>50</v>
      </c>
      <c r="G17" s="31">
        <f t="shared" si="3"/>
        <v>0.6</v>
      </c>
      <c r="H17" s="30" t="str">
        <f t="shared" si="0"/>
        <v>SEDANG</v>
      </c>
      <c r="I17" s="154"/>
      <c r="J17" s="154"/>
      <c r="L17" s="18" t="s">
        <v>56</v>
      </c>
      <c r="M17" s="43">
        <f>AVERAGE(D6:D35)</f>
        <v>77</v>
      </c>
    </row>
    <row r="18" spans="1:13" ht="15.75" x14ac:dyDescent="0.25">
      <c r="A18" s="28">
        <v>13</v>
      </c>
      <c r="B18" s="29" t="s">
        <v>57</v>
      </c>
      <c r="C18" s="28">
        <v>30</v>
      </c>
      <c r="D18" s="28">
        <v>70</v>
      </c>
      <c r="E18" s="28">
        <f t="shared" si="1"/>
        <v>40</v>
      </c>
      <c r="F18" s="30">
        <f t="shared" si="2"/>
        <v>70</v>
      </c>
      <c r="G18" s="31">
        <f t="shared" si="3"/>
        <v>0.5714285714285714</v>
      </c>
      <c r="H18" s="30" t="str">
        <f t="shared" si="0"/>
        <v>SEDANG</v>
      </c>
      <c r="I18" s="154"/>
      <c r="J18" s="154"/>
      <c r="L18" s="44"/>
      <c r="M18" s="44"/>
    </row>
    <row r="19" spans="1:13" ht="15.75" x14ac:dyDescent="0.25">
      <c r="A19" s="28">
        <v>14</v>
      </c>
      <c r="B19" s="29" t="s">
        <v>58</v>
      </c>
      <c r="C19" s="28">
        <v>50</v>
      </c>
      <c r="D19" s="28">
        <v>90</v>
      </c>
      <c r="E19" s="28">
        <f t="shared" si="1"/>
        <v>40</v>
      </c>
      <c r="F19" s="30">
        <f t="shared" si="2"/>
        <v>50</v>
      </c>
      <c r="G19" s="31">
        <f t="shared" si="3"/>
        <v>0.8</v>
      </c>
      <c r="H19" s="30" t="str">
        <f t="shared" si="0"/>
        <v>TINGGI</v>
      </c>
      <c r="I19" s="154"/>
      <c r="J19" s="154"/>
      <c r="L19" s="44"/>
      <c r="M19" s="44"/>
    </row>
    <row r="20" spans="1:13" ht="15.75" x14ac:dyDescent="0.25">
      <c r="A20" s="28">
        <v>15</v>
      </c>
      <c r="B20" s="29" t="s">
        <v>59</v>
      </c>
      <c r="C20" s="28">
        <v>50</v>
      </c>
      <c r="D20" s="28">
        <v>90</v>
      </c>
      <c r="E20" s="28">
        <f t="shared" si="1"/>
        <v>40</v>
      </c>
      <c r="F20" s="30">
        <f t="shared" si="2"/>
        <v>50</v>
      </c>
      <c r="G20" s="31">
        <f t="shared" si="3"/>
        <v>0.8</v>
      </c>
      <c r="H20" s="30" t="str">
        <f t="shared" si="0"/>
        <v>TINGGI</v>
      </c>
      <c r="I20" s="154"/>
      <c r="J20" s="154"/>
      <c r="L20" s="44"/>
      <c r="M20" s="44"/>
    </row>
    <row r="21" spans="1:13" ht="15.75" x14ac:dyDescent="0.25">
      <c r="A21" s="28">
        <v>16</v>
      </c>
      <c r="B21" s="29" t="s">
        <v>60</v>
      </c>
      <c r="C21" s="28">
        <v>40</v>
      </c>
      <c r="D21" s="28">
        <v>90</v>
      </c>
      <c r="E21" s="28">
        <f t="shared" si="1"/>
        <v>50</v>
      </c>
      <c r="F21" s="30">
        <f t="shared" si="2"/>
        <v>60</v>
      </c>
      <c r="G21" s="31">
        <f t="shared" si="3"/>
        <v>0.83333333333333337</v>
      </c>
      <c r="H21" s="30" t="str">
        <f t="shared" si="0"/>
        <v>TINGGI</v>
      </c>
      <c r="I21" s="154"/>
      <c r="J21" s="154"/>
      <c r="L21" s="42"/>
      <c r="M21" s="42"/>
    </row>
    <row r="22" spans="1:13" x14ac:dyDescent="0.25">
      <c r="A22" s="28">
        <v>17</v>
      </c>
      <c r="B22" s="29" t="s">
        <v>61</v>
      </c>
      <c r="C22" s="28">
        <v>20</v>
      </c>
      <c r="D22" s="28">
        <v>60</v>
      </c>
      <c r="E22" s="28">
        <f t="shared" si="1"/>
        <v>40</v>
      </c>
      <c r="F22" s="30">
        <f t="shared" si="2"/>
        <v>80</v>
      </c>
      <c r="G22" s="31">
        <f t="shared" si="3"/>
        <v>0.5</v>
      </c>
      <c r="H22" s="30" t="str">
        <f t="shared" si="0"/>
        <v>SEDANG</v>
      </c>
      <c r="I22" s="154"/>
      <c r="J22" s="154"/>
    </row>
    <row r="23" spans="1:13" x14ac:dyDescent="0.25">
      <c r="A23" s="28">
        <v>18</v>
      </c>
      <c r="B23" s="29" t="s">
        <v>62</v>
      </c>
      <c r="C23" s="28">
        <v>40</v>
      </c>
      <c r="D23" s="28">
        <v>80</v>
      </c>
      <c r="E23" s="28">
        <f t="shared" si="1"/>
        <v>40</v>
      </c>
      <c r="F23" s="30">
        <f t="shared" si="2"/>
        <v>60</v>
      </c>
      <c r="G23" s="31">
        <f t="shared" si="3"/>
        <v>0.66666666666666663</v>
      </c>
      <c r="H23" s="30" t="str">
        <f t="shared" si="0"/>
        <v>SEDANG</v>
      </c>
      <c r="I23" s="154"/>
      <c r="J23" s="154"/>
    </row>
    <row r="24" spans="1:13" x14ac:dyDescent="0.25">
      <c r="A24" s="28">
        <v>19</v>
      </c>
      <c r="B24" s="29" t="s">
        <v>63</v>
      </c>
      <c r="C24" s="28">
        <v>50</v>
      </c>
      <c r="D24" s="28">
        <v>90</v>
      </c>
      <c r="E24" s="28">
        <f t="shared" si="1"/>
        <v>40</v>
      </c>
      <c r="F24" s="30">
        <f t="shared" si="2"/>
        <v>50</v>
      </c>
      <c r="G24" s="31">
        <f t="shared" si="3"/>
        <v>0.8</v>
      </c>
      <c r="H24" s="30" t="str">
        <f t="shared" si="0"/>
        <v>TINGGI</v>
      </c>
      <c r="I24" s="154"/>
      <c r="J24" s="154"/>
    </row>
    <row r="25" spans="1:13" x14ac:dyDescent="0.25">
      <c r="A25" s="28">
        <v>20</v>
      </c>
      <c r="B25" s="29" t="s">
        <v>64</v>
      </c>
      <c r="C25" s="28">
        <v>40</v>
      </c>
      <c r="D25" s="33">
        <v>80</v>
      </c>
      <c r="E25" s="28">
        <f t="shared" si="1"/>
        <v>40</v>
      </c>
      <c r="F25" s="30">
        <f t="shared" si="2"/>
        <v>60</v>
      </c>
      <c r="G25" s="31">
        <f t="shared" si="3"/>
        <v>0.66666666666666663</v>
      </c>
      <c r="H25" s="30" t="str">
        <f t="shared" si="0"/>
        <v>SEDANG</v>
      </c>
      <c r="I25" s="154"/>
      <c r="J25" s="154"/>
    </row>
    <row r="26" spans="1:13" x14ac:dyDescent="0.25">
      <c r="A26" s="28">
        <v>21</v>
      </c>
      <c r="B26" s="29" t="s">
        <v>65</v>
      </c>
      <c r="C26" s="28">
        <v>20</v>
      </c>
      <c r="D26" s="28">
        <v>60</v>
      </c>
      <c r="E26" s="28">
        <f t="shared" si="1"/>
        <v>40</v>
      </c>
      <c r="F26" s="30">
        <f t="shared" si="2"/>
        <v>80</v>
      </c>
      <c r="G26" s="31">
        <f t="shared" si="3"/>
        <v>0.5</v>
      </c>
      <c r="H26" s="30" t="str">
        <f t="shared" si="0"/>
        <v>SEDANG</v>
      </c>
      <c r="I26" s="154"/>
      <c r="J26" s="154"/>
    </row>
    <row r="27" spans="1:13" x14ac:dyDescent="0.25">
      <c r="A27" s="28">
        <v>22</v>
      </c>
      <c r="B27" s="29" t="s">
        <v>66</v>
      </c>
      <c r="C27" s="28">
        <v>40</v>
      </c>
      <c r="D27" s="28">
        <v>80</v>
      </c>
      <c r="E27" s="28">
        <f t="shared" si="1"/>
        <v>40</v>
      </c>
      <c r="F27" s="30">
        <f t="shared" si="2"/>
        <v>60</v>
      </c>
      <c r="G27" s="31">
        <f t="shared" si="3"/>
        <v>0.66666666666666663</v>
      </c>
      <c r="H27" s="30" t="str">
        <f t="shared" si="0"/>
        <v>SEDANG</v>
      </c>
      <c r="I27" s="154"/>
      <c r="J27" s="154"/>
    </row>
    <row r="28" spans="1:13" x14ac:dyDescent="0.25">
      <c r="A28" s="28">
        <v>23</v>
      </c>
      <c r="B28" s="29" t="s">
        <v>67</v>
      </c>
      <c r="C28" s="28">
        <v>40</v>
      </c>
      <c r="D28" s="28">
        <v>90</v>
      </c>
      <c r="E28" s="28">
        <f t="shared" si="1"/>
        <v>50</v>
      </c>
      <c r="F28" s="30">
        <f t="shared" si="2"/>
        <v>60</v>
      </c>
      <c r="G28" s="31">
        <f t="shared" si="3"/>
        <v>0.83333333333333337</v>
      </c>
      <c r="H28" s="30" t="str">
        <f t="shared" si="0"/>
        <v>TINGGI</v>
      </c>
      <c r="I28" s="154"/>
      <c r="J28" s="154"/>
    </row>
    <row r="29" spans="1:13" x14ac:dyDescent="0.25">
      <c r="A29" s="28">
        <v>24</v>
      </c>
      <c r="B29" s="29" t="s">
        <v>68</v>
      </c>
      <c r="C29" s="28">
        <v>60</v>
      </c>
      <c r="D29" s="28">
        <v>100</v>
      </c>
      <c r="E29" s="28">
        <f t="shared" si="1"/>
        <v>40</v>
      </c>
      <c r="F29" s="30">
        <f t="shared" si="2"/>
        <v>40</v>
      </c>
      <c r="G29" s="31">
        <f t="shared" si="3"/>
        <v>1</v>
      </c>
      <c r="H29" s="30" t="str">
        <f t="shared" si="0"/>
        <v>TINGGI</v>
      </c>
      <c r="I29" s="154"/>
      <c r="J29" s="154"/>
    </row>
    <row r="30" spans="1:13" x14ac:dyDescent="0.25">
      <c r="A30" s="45">
        <v>25</v>
      </c>
      <c r="B30" s="46" t="s">
        <v>69</v>
      </c>
      <c r="C30" s="45">
        <v>30</v>
      </c>
      <c r="D30" s="45">
        <v>70</v>
      </c>
      <c r="E30" s="28">
        <f t="shared" si="1"/>
        <v>40</v>
      </c>
      <c r="F30" s="30">
        <f t="shared" si="2"/>
        <v>70</v>
      </c>
      <c r="G30" s="31">
        <f t="shared" si="3"/>
        <v>0.5714285714285714</v>
      </c>
      <c r="H30" s="30" t="str">
        <f t="shared" si="0"/>
        <v>SEDANG</v>
      </c>
      <c r="I30" s="154"/>
      <c r="J30" s="154"/>
    </row>
    <row r="31" spans="1:13" x14ac:dyDescent="0.25">
      <c r="A31" s="28">
        <v>26</v>
      </c>
      <c r="B31" s="29" t="s">
        <v>70</v>
      </c>
      <c r="C31" s="28">
        <v>30</v>
      </c>
      <c r="D31" s="28">
        <v>70</v>
      </c>
      <c r="E31" s="28">
        <f t="shared" si="1"/>
        <v>40</v>
      </c>
      <c r="F31" s="30">
        <f t="shared" si="2"/>
        <v>70</v>
      </c>
      <c r="G31" s="31">
        <f t="shared" si="3"/>
        <v>0.5714285714285714</v>
      </c>
      <c r="H31" s="30" t="str">
        <f t="shared" si="0"/>
        <v>SEDANG</v>
      </c>
      <c r="I31" s="154"/>
      <c r="J31" s="154"/>
    </row>
    <row r="32" spans="1:13" x14ac:dyDescent="0.25">
      <c r="A32" s="28">
        <v>27</v>
      </c>
      <c r="B32" s="29" t="s">
        <v>71</v>
      </c>
      <c r="C32" s="28">
        <v>60</v>
      </c>
      <c r="D32" s="28">
        <v>100</v>
      </c>
      <c r="E32" s="28">
        <f t="shared" si="1"/>
        <v>40</v>
      </c>
      <c r="F32" s="30">
        <f t="shared" si="2"/>
        <v>40</v>
      </c>
      <c r="G32" s="31">
        <f t="shared" si="3"/>
        <v>1</v>
      </c>
      <c r="H32" s="30" t="str">
        <f t="shared" si="0"/>
        <v>TINGGI</v>
      </c>
      <c r="I32" s="154"/>
      <c r="J32" s="154"/>
    </row>
    <row r="33" spans="1:10" x14ac:dyDescent="0.25">
      <c r="A33" s="28">
        <v>28</v>
      </c>
      <c r="B33" s="29" t="s">
        <v>72</v>
      </c>
      <c r="C33" s="28">
        <v>30</v>
      </c>
      <c r="D33" s="28">
        <v>70</v>
      </c>
      <c r="E33" s="28">
        <f t="shared" si="1"/>
        <v>40</v>
      </c>
      <c r="F33" s="30">
        <f t="shared" si="2"/>
        <v>70</v>
      </c>
      <c r="G33" s="31">
        <f t="shared" si="3"/>
        <v>0.5714285714285714</v>
      </c>
      <c r="H33" s="30" t="str">
        <f t="shared" si="0"/>
        <v>SEDANG</v>
      </c>
      <c r="I33" s="154"/>
      <c r="J33" s="154"/>
    </row>
    <row r="34" spans="1:10" x14ac:dyDescent="0.25">
      <c r="A34" s="28">
        <v>29</v>
      </c>
      <c r="B34" s="29" t="s">
        <v>73</v>
      </c>
      <c r="C34" s="33">
        <v>10</v>
      </c>
      <c r="D34" s="33">
        <v>50</v>
      </c>
      <c r="E34" s="28">
        <f t="shared" si="1"/>
        <v>40</v>
      </c>
      <c r="F34" s="30">
        <f t="shared" si="2"/>
        <v>90</v>
      </c>
      <c r="G34" s="31">
        <f t="shared" si="3"/>
        <v>0.44444444444444442</v>
      </c>
      <c r="H34" s="30" t="str">
        <f t="shared" si="0"/>
        <v>SEDANG</v>
      </c>
      <c r="I34" s="154"/>
      <c r="J34" s="154"/>
    </row>
    <row r="35" spans="1:10" x14ac:dyDescent="0.25">
      <c r="A35" s="28">
        <v>30</v>
      </c>
      <c r="B35" s="29" t="s">
        <v>74</v>
      </c>
      <c r="C35" s="28">
        <v>30</v>
      </c>
      <c r="D35" s="28">
        <v>70</v>
      </c>
      <c r="E35" s="28">
        <f t="shared" si="1"/>
        <v>40</v>
      </c>
      <c r="F35" s="30">
        <f t="shared" si="2"/>
        <v>70</v>
      </c>
      <c r="G35" s="31">
        <f t="shared" si="3"/>
        <v>0.5714285714285714</v>
      </c>
      <c r="H35" s="30" t="str">
        <f t="shared" si="0"/>
        <v>SEDANG</v>
      </c>
      <c r="I35" s="154"/>
      <c r="J35" s="154"/>
    </row>
    <row r="38" spans="1:10" ht="15.75" x14ac:dyDescent="0.25">
      <c r="B38" s="47" t="s">
        <v>75</v>
      </c>
    </row>
    <row r="39" spans="1:10" x14ac:dyDescent="0.25">
      <c r="A39">
        <v>1</v>
      </c>
      <c r="B39" s="48" t="s">
        <v>76</v>
      </c>
    </row>
    <row r="41" spans="1:10" ht="15.75" thickBot="1" x14ac:dyDescent="0.3">
      <c r="B41" s="158" t="s">
        <v>77</v>
      </c>
      <c r="C41" s="158"/>
      <c r="D41" s="158"/>
      <c r="E41" s="158"/>
      <c r="F41" s="158"/>
      <c r="G41" s="158"/>
      <c r="H41" s="158"/>
    </row>
    <row r="42" spans="1:10" ht="15.75" customHeight="1" thickTop="1" x14ac:dyDescent="0.25">
      <c r="B42" s="159"/>
      <c r="C42" s="161" t="s">
        <v>78</v>
      </c>
      <c r="D42" s="162"/>
      <c r="E42" s="162"/>
      <c r="F42" s="162" t="s">
        <v>79</v>
      </c>
      <c r="G42" s="162"/>
      <c r="H42" s="163"/>
    </row>
    <row r="43" spans="1:10" ht="15.75" thickBot="1" x14ac:dyDescent="0.3">
      <c r="B43" s="160"/>
      <c r="C43" s="49" t="s">
        <v>80</v>
      </c>
      <c r="D43" s="50" t="s">
        <v>81</v>
      </c>
      <c r="E43" s="50" t="s">
        <v>82</v>
      </c>
      <c r="F43" s="50" t="s">
        <v>80</v>
      </c>
      <c r="G43" s="50" t="s">
        <v>81</v>
      </c>
      <c r="H43" s="51" t="s">
        <v>82</v>
      </c>
    </row>
    <row r="44" spans="1:10" ht="15.75" thickTop="1" x14ac:dyDescent="0.25">
      <c r="B44" s="52" t="s">
        <v>28</v>
      </c>
      <c r="C44" s="53">
        <v>0.15648896455966779</v>
      </c>
      <c r="D44" s="54">
        <v>30</v>
      </c>
      <c r="E44" s="55">
        <v>5.8817675443457396E-2</v>
      </c>
      <c r="F44" s="55">
        <v>0.94297555431158253</v>
      </c>
      <c r="G44" s="54">
        <v>30</v>
      </c>
      <c r="H44" s="56">
        <v>0.10940450144184205</v>
      </c>
      <c r="J44" t="s">
        <v>83</v>
      </c>
    </row>
    <row r="45" spans="1:10" ht="15.75" thickBot="1" x14ac:dyDescent="0.3">
      <c r="B45" s="57" t="s">
        <v>29</v>
      </c>
      <c r="C45" s="58">
        <v>0.15190420841118832</v>
      </c>
      <c r="D45" s="59">
        <v>30</v>
      </c>
      <c r="E45" s="60">
        <v>7.5250411888432664E-2</v>
      </c>
      <c r="F45" s="60">
        <v>0.94293699042928381</v>
      </c>
      <c r="G45" s="59">
        <v>30</v>
      </c>
      <c r="H45" s="61">
        <v>0.10914290156034433</v>
      </c>
    </row>
    <row r="46" spans="1:10" ht="15.75" customHeight="1" thickTop="1" x14ac:dyDescent="0.25">
      <c r="B46" s="164" t="s">
        <v>84</v>
      </c>
      <c r="C46" s="164"/>
      <c r="D46" s="164"/>
      <c r="E46" s="164"/>
      <c r="F46" s="164"/>
      <c r="G46" s="164"/>
      <c r="H46" s="164"/>
    </row>
    <row r="49" spans="1:13" x14ac:dyDescent="0.25">
      <c r="A49">
        <v>2</v>
      </c>
      <c r="B49" s="48" t="s">
        <v>85</v>
      </c>
    </row>
    <row r="52" spans="1:13" ht="15.75" thickBot="1" x14ac:dyDescent="0.3">
      <c r="B52" s="165" t="s">
        <v>86</v>
      </c>
      <c r="C52" s="165"/>
      <c r="D52" s="165"/>
      <c r="E52" s="165"/>
      <c r="F52" s="165"/>
      <c r="G52" s="165"/>
      <c r="H52" s="165"/>
      <c r="I52" s="165"/>
      <c r="J52" s="165"/>
      <c r="K52" s="165"/>
      <c r="L52" s="62"/>
    </row>
    <row r="53" spans="1:13" ht="15.75" customHeight="1" thickTop="1" x14ac:dyDescent="0.25">
      <c r="B53" s="166"/>
      <c r="C53" s="167"/>
      <c r="D53" s="172" t="s">
        <v>87</v>
      </c>
      <c r="E53" s="7"/>
      <c r="F53" s="7"/>
      <c r="G53" s="7"/>
      <c r="H53" s="7"/>
      <c r="I53" s="7" t="s">
        <v>88</v>
      </c>
      <c r="J53" s="7" t="s">
        <v>81</v>
      </c>
      <c r="K53" s="4" t="s">
        <v>89</v>
      </c>
      <c r="L53" s="62"/>
    </row>
    <row r="54" spans="1:13" ht="15" customHeight="1" x14ac:dyDescent="0.25">
      <c r="B54" s="168"/>
      <c r="C54" s="169"/>
      <c r="D54" s="155" t="s">
        <v>90</v>
      </c>
      <c r="E54" s="6" t="s">
        <v>91</v>
      </c>
      <c r="F54" s="6" t="s">
        <v>92</v>
      </c>
      <c r="G54" s="6" t="s">
        <v>93</v>
      </c>
      <c r="H54" s="6"/>
      <c r="I54" s="6"/>
      <c r="J54" s="6"/>
      <c r="K54" s="3"/>
      <c r="L54" s="62"/>
    </row>
    <row r="55" spans="1:13" ht="15.75" thickBot="1" x14ac:dyDescent="0.3">
      <c r="B55" s="170"/>
      <c r="C55" s="171"/>
      <c r="D55" s="156"/>
      <c r="E55" s="5"/>
      <c r="F55" s="5"/>
      <c r="G55" s="63" t="s">
        <v>94</v>
      </c>
      <c r="H55" s="63" t="s">
        <v>95</v>
      </c>
      <c r="I55" s="5"/>
      <c r="J55" s="5"/>
      <c r="K55" s="2"/>
      <c r="L55" s="62"/>
      <c r="M55" t="s">
        <v>96</v>
      </c>
    </row>
    <row r="56" spans="1:13" ht="30" thickTop="1" thickBot="1" x14ac:dyDescent="0.3">
      <c r="B56" s="64" t="s">
        <v>97</v>
      </c>
      <c r="C56" s="65" t="s">
        <v>98</v>
      </c>
      <c r="D56" s="66">
        <v>-41.333333333333336</v>
      </c>
      <c r="E56" s="67">
        <v>4.3417248545530471</v>
      </c>
      <c r="F56" s="68">
        <v>0.79268688043984681</v>
      </c>
      <c r="G56" s="67">
        <v>-42.954560038138453</v>
      </c>
      <c r="H56" s="67">
        <v>-39.712106628528218</v>
      </c>
      <c r="I56" s="69">
        <v>-52.143329671860165</v>
      </c>
      <c r="J56" s="70">
        <v>29</v>
      </c>
      <c r="K56" s="71">
        <v>3.2236544933897299E-30</v>
      </c>
      <c r="L56" s="62"/>
    </row>
    <row r="57" spans="1:13" ht="15.75" thickTop="1" x14ac:dyDescent="0.25"/>
  </sheetData>
  <mergeCells count="27">
    <mergeCell ref="D54:D55"/>
    <mergeCell ref="E54:E55"/>
    <mergeCell ref="F54:F55"/>
    <mergeCell ref="G54:H54"/>
    <mergeCell ref="A4:A5"/>
    <mergeCell ref="B4:B5"/>
    <mergeCell ref="H4:H5"/>
    <mergeCell ref="B41:H41"/>
    <mergeCell ref="B42:B43"/>
    <mergeCell ref="C42:E42"/>
    <mergeCell ref="F42:H42"/>
    <mergeCell ref="B46:H46"/>
    <mergeCell ref="B52:K52"/>
    <mergeCell ref="B53:C55"/>
    <mergeCell ref="D53:H53"/>
    <mergeCell ref="I53:I55"/>
    <mergeCell ref="B2:J2"/>
    <mergeCell ref="C4:G4"/>
    <mergeCell ref="I4:I5"/>
    <mergeCell ref="J4:J5"/>
    <mergeCell ref="I6:I35"/>
    <mergeCell ref="J6:J35"/>
    <mergeCell ref="J53:J55"/>
    <mergeCell ref="K53:K55"/>
    <mergeCell ref="L7:L8"/>
    <mergeCell ref="M7:O7"/>
    <mergeCell ref="M8:O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4659260841701"/>
  </sheetPr>
  <dimension ref="A2:M59"/>
  <sheetViews>
    <sheetView zoomScale="85" zoomScaleNormal="85" workbookViewId="0">
      <selection activeCell="N7" sqref="N7"/>
    </sheetView>
  </sheetViews>
  <sheetFormatPr defaultRowHeight="15" x14ac:dyDescent="0.25"/>
  <cols>
    <col min="1" max="1" width="4.140625" customWidth="1"/>
    <col min="2" max="2" width="22.7109375" customWidth="1"/>
    <col min="4" max="4" width="10.5703125" style="74" bestFit="1" customWidth="1"/>
    <col min="5" max="5" width="10.42578125" style="15" customWidth="1"/>
    <col min="6" max="6" width="16.5703125" style="15" customWidth="1"/>
    <col min="7" max="7" width="10.5703125" style="105" bestFit="1" customWidth="1"/>
    <col min="8" max="8" width="10.7109375" style="106" customWidth="1"/>
    <col min="9" max="9" width="16.28515625" style="15" customWidth="1"/>
    <col min="10" max="10" width="9.28515625" bestFit="1" customWidth="1"/>
    <col min="11" max="11" width="8.42578125" customWidth="1"/>
    <col min="12" max="12" width="14.5703125" customWidth="1"/>
  </cols>
  <sheetData>
    <row r="2" spans="1:10" ht="15.75" x14ac:dyDescent="0.25">
      <c r="B2" s="148" t="s">
        <v>99</v>
      </c>
      <c r="C2" s="148"/>
      <c r="D2" s="148"/>
      <c r="E2" s="148"/>
      <c r="F2" s="148"/>
      <c r="G2" s="148"/>
      <c r="H2" s="148"/>
      <c r="I2" s="148"/>
      <c r="J2" s="148"/>
    </row>
    <row r="4" spans="1:10" ht="15.75" x14ac:dyDescent="0.25">
      <c r="A4" s="152" t="s">
        <v>24</v>
      </c>
      <c r="B4" s="152" t="s">
        <v>25</v>
      </c>
      <c r="C4" s="181" t="s">
        <v>26</v>
      </c>
      <c r="D4" s="182"/>
      <c r="E4" s="182"/>
      <c r="F4" s="182"/>
      <c r="G4" s="183"/>
      <c r="H4" s="174" t="s">
        <v>11</v>
      </c>
      <c r="I4" s="152" t="s">
        <v>100</v>
      </c>
      <c r="J4" s="152" t="s">
        <v>11</v>
      </c>
    </row>
    <row r="5" spans="1:10" ht="15.75" x14ac:dyDescent="0.25">
      <c r="A5" s="152"/>
      <c r="B5" s="152"/>
      <c r="C5" s="76" t="s">
        <v>28</v>
      </c>
      <c r="D5" s="75" t="s">
        <v>29</v>
      </c>
      <c r="E5" s="76" t="s">
        <v>30</v>
      </c>
      <c r="F5" s="76" t="s">
        <v>31</v>
      </c>
      <c r="G5" s="77" t="s">
        <v>32</v>
      </c>
      <c r="H5" s="174"/>
      <c r="I5" s="152"/>
      <c r="J5" s="152"/>
    </row>
    <row r="6" spans="1:10" x14ac:dyDescent="0.25">
      <c r="A6" s="28">
        <v>1</v>
      </c>
      <c r="B6" s="29" t="s">
        <v>33</v>
      </c>
      <c r="C6" s="28">
        <v>51</v>
      </c>
      <c r="D6" s="30">
        <v>90</v>
      </c>
      <c r="E6" s="28">
        <f>D6-C6</f>
        <v>39</v>
      </c>
      <c r="F6" s="28">
        <f>100-C6</f>
        <v>49</v>
      </c>
      <c r="G6" s="78">
        <f>E6/F6</f>
        <v>0.79591836734693877</v>
      </c>
      <c r="H6" s="28" t="str">
        <f t="shared" ref="H6:H35" si="0">IF(G6&gt;=0.7,"TINGGI",IF(G6&lt;0.7,"SEDANG",IF(G6&lt;0.3,"RENDAH")))</f>
        <v>TINGGI</v>
      </c>
      <c r="I6" s="153">
        <f>AVERAGE(G6:G35)</f>
        <v>0.67762008180093325</v>
      </c>
      <c r="J6" s="154" t="str">
        <f>IF(I6&gt;=0.7,"TINGGI",IF(I6&lt;0.7,"SEDANG",IF(I6&lt;0.3,"RENDAH")))</f>
        <v>SEDANG</v>
      </c>
    </row>
    <row r="7" spans="1:10" x14ac:dyDescent="0.25">
      <c r="A7" s="28">
        <v>2</v>
      </c>
      <c r="B7" s="29" t="s">
        <v>34</v>
      </c>
      <c r="C7" s="28">
        <v>51</v>
      </c>
      <c r="D7" s="30">
        <v>90</v>
      </c>
      <c r="E7" s="28">
        <f t="shared" ref="E7:E35" si="1">D7-C7</f>
        <v>39</v>
      </c>
      <c r="F7" s="28">
        <f t="shared" ref="F7:F35" si="2">100-C7</f>
        <v>49</v>
      </c>
      <c r="G7" s="78">
        <f t="shared" ref="G7:G35" si="3">E7/F7</f>
        <v>0.79591836734693877</v>
      </c>
      <c r="H7" s="28" t="str">
        <f t="shared" si="0"/>
        <v>TINGGI</v>
      </c>
      <c r="I7" s="154"/>
      <c r="J7" s="154"/>
    </row>
    <row r="8" spans="1:10" x14ac:dyDescent="0.25">
      <c r="A8" s="28">
        <v>3</v>
      </c>
      <c r="B8" s="29" t="s">
        <v>36</v>
      </c>
      <c r="C8" s="28">
        <v>24</v>
      </c>
      <c r="D8" s="30">
        <v>70</v>
      </c>
      <c r="E8" s="28">
        <f t="shared" si="1"/>
        <v>46</v>
      </c>
      <c r="F8" s="28">
        <f t="shared" si="2"/>
        <v>76</v>
      </c>
      <c r="G8" s="78">
        <f t="shared" si="3"/>
        <v>0.60526315789473684</v>
      </c>
      <c r="H8" s="28" t="str">
        <f t="shared" si="0"/>
        <v>SEDANG</v>
      </c>
      <c r="I8" s="154"/>
      <c r="J8" s="154"/>
    </row>
    <row r="9" spans="1:10" x14ac:dyDescent="0.25">
      <c r="A9" s="28">
        <v>4</v>
      </c>
      <c r="B9" s="29" t="s">
        <v>38</v>
      </c>
      <c r="C9" s="33">
        <v>15</v>
      </c>
      <c r="D9" s="30">
        <v>54</v>
      </c>
      <c r="E9" s="28">
        <f t="shared" si="1"/>
        <v>39</v>
      </c>
      <c r="F9" s="28">
        <f t="shared" si="2"/>
        <v>85</v>
      </c>
      <c r="G9" s="78">
        <f t="shared" si="3"/>
        <v>0.45882352941176469</v>
      </c>
      <c r="H9" s="28" t="str">
        <f t="shared" si="0"/>
        <v>SEDANG</v>
      </c>
      <c r="I9" s="154"/>
      <c r="J9" s="154"/>
    </row>
    <row r="10" spans="1:10" x14ac:dyDescent="0.25">
      <c r="A10" s="28">
        <v>5</v>
      </c>
      <c r="B10" s="29" t="s">
        <v>39</v>
      </c>
      <c r="C10" s="28">
        <v>42</v>
      </c>
      <c r="D10" s="30">
        <v>81</v>
      </c>
      <c r="E10" s="28">
        <f t="shared" si="1"/>
        <v>39</v>
      </c>
      <c r="F10" s="28">
        <f t="shared" si="2"/>
        <v>58</v>
      </c>
      <c r="G10" s="78">
        <f t="shared" si="3"/>
        <v>0.67241379310344829</v>
      </c>
      <c r="H10" s="28" t="str">
        <f t="shared" si="0"/>
        <v>SEDANG</v>
      </c>
      <c r="I10" s="154"/>
      <c r="J10" s="154"/>
    </row>
    <row r="11" spans="1:10" x14ac:dyDescent="0.25">
      <c r="A11" s="28">
        <v>6</v>
      </c>
      <c r="B11" s="29" t="s">
        <v>41</v>
      </c>
      <c r="C11" s="28">
        <v>42</v>
      </c>
      <c r="D11" s="30">
        <v>81</v>
      </c>
      <c r="E11" s="28">
        <f t="shared" si="1"/>
        <v>39</v>
      </c>
      <c r="F11" s="28">
        <f t="shared" si="2"/>
        <v>58</v>
      </c>
      <c r="G11" s="78">
        <f t="shared" si="3"/>
        <v>0.67241379310344829</v>
      </c>
      <c r="H11" s="28" t="str">
        <f t="shared" si="0"/>
        <v>SEDANG</v>
      </c>
      <c r="I11" s="154"/>
      <c r="J11" s="154"/>
    </row>
    <row r="12" spans="1:10" x14ac:dyDescent="0.25">
      <c r="A12" s="28">
        <v>7</v>
      </c>
      <c r="B12" s="29" t="s">
        <v>44</v>
      </c>
      <c r="C12" s="28">
        <v>42</v>
      </c>
      <c r="D12" s="30">
        <v>92</v>
      </c>
      <c r="E12" s="28">
        <f t="shared" si="1"/>
        <v>50</v>
      </c>
      <c r="F12" s="28">
        <f t="shared" si="2"/>
        <v>58</v>
      </c>
      <c r="G12" s="78">
        <f t="shared" si="3"/>
        <v>0.86206896551724133</v>
      </c>
      <c r="H12" s="28" t="str">
        <f t="shared" si="0"/>
        <v>TINGGI</v>
      </c>
      <c r="I12" s="154"/>
      <c r="J12" s="154"/>
    </row>
    <row r="13" spans="1:10" x14ac:dyDescent="0.25">
      <c r="A13" s="28">
        <v>8</v>
      </c>
      <c r="B13" s="29" t="s">
        <v>47</v>
      </c>
      <c r="C13" s="33">
        <v>15</v>
      </c>
      <c r="D13" s="79">
        <v>63</v>
      </c>
      <c r="E13" s="28">
        <f t="shared" si="1"/>
        <v>48</v>
      </c>
      <c r="F13" s="28">
        <f t="shared" si="2"/>
        <v>85</v>
      </c>
      <c r="G13" s="78">
        <f t="shared" si="3"/>
        <v>0.56470588235294117</v>
      </c>
      <c r="H13" s="28" t="str">
        <f t="shared" si="0"/>
        <v>SEDANG</v>
      </c>
      <c r="I13" s="154"/>
      <c r="J13" s="154"/>
    </row>
    <row r="14" spans="1:10" x14ac:dyDescent="0.25">
      <c r="A14" s="28">
        <v>9</v>
      </c>
      <c r="B14" s="29" t="s">
        <v>50</v>
      </c>
      <c r="C14" s="28">
        <v>42</v>
      </c>
      <c r="D14" s="30">
        <v>81</v>
      </c>
      <c r="E14" s="28">
        <f t="shared" si="1"/>
        <v>39</v>
      </c>
      <c r="F14" s="28">
        <f t="shared" si="2"/>
        <v>58</v>
      </c>
      <c r="G14" s="78">
        <f t="shared" si="3"/>
        <v>0.67241379310344829</v>
      </c>
      <c r="H14" s="28" t="str">
        <f t="shared" si="0"/>
        <v>SEDANG</v>
      </c>
      <c r="I14" s="154"/>
      <c r="J14" s="154"/>
    </row>
    <row r="15" spans="1:10" x14ac:dyDescent="0.25">
      <c r="A15" s="28">
        <v>10</v>
      </c>
      <c r="B15" s="29" t="s">
        <v>52</v>
      </c>
      <c r="C15" s="28">
        <v>26</v>
      </c>
      <c r="D15" s="30">
        <v>80</v>
      </c>
      <c r="E15" s="28">
        <f t="shared" si="1"/>
        <v>54</v>
      </c>
      <c r="F15" s="28">
        <f t="shared" si="2"/>
        <v>74</v>
      </c>
      <c r="G15" s="78">
        <f t="shared" si="3"/>
        <v>0.72972972972972971</v>
      </c>
      <c r="H15" s="28" t="str">
        <f t="shared" si="0"/>
        <v>TINGGI</v>
      </c>
      <c r="I15" s="154"/>
      <c r="J15" s="154"/>
    </row>
    <row r="16" spans="1:10" x14ac:dyDescent="0.25">
      <c r="A16" s="28">
        <v>11</v>
      </c>
      <c r="B16" s="29" t="s">
        <v>53</v>
      </c>
      <c r="C16" s="28">
        <v>41</v>
      </c>
      <c r="D16" s="30">
        <v>81</v>
      </c>
      <c r="E16" s="28">
        <f t="shared" si="1"/>
        <v>40</v>
      </c>
      <c r="F16" s="28">
        <f t="shared" si="2"/>
        <v>59</v>
      </c>
      <c r="G16" s="78">
        <f t="shared" si="3"/>
        <v>0.67796610169491522</v>
      </c>
      <c r="H16" s="28" t="str">
        <f t="shared" si="0"/>
        <v>SEDANG</v>
      </c>
      <c r="I16" s="154"/>
      <c r="J16" s="154"/>
    </row>
    <row r="17" spans="1:13" x14ac:dyDescent="0.25">
      <c r="A17" s="28">
        <v>12</v>
      </c>
      <c r="B17" s="29" t="s">
        <v>55</v>
      </c>
      <c r="C17" s="28">
        <v>22</v>
      </c>
      <c r="D17" s="30">
        <v>72</v>
      </c>
      <c r="E17" s="28">
        <f t="shared" si="1"/>
        <v>50</v>
      </c>
      <c r="F17" s="28">
        <f t="shared" si="2"/>
        <v>78</v>
      </c>
      <c r="G17" s="78">
        <f t="shared" si="3"/>
        <v>0.64102564102564108</v>
      </c>
      <c r="H17" s="28" t="str">
        <f t="shared" si="0"/>
        <v>SEDANG</v>
      </c>
      <c r="I17" s="154"/>
      <c r="J17" s="154"/>
    </row>
    <row r="18" spans="1:13" x14ac:dyDescent="0.25">
      <c r="A18" s="28">
        <v>13</v>
      </c>
      <c r="B18" s="29" t="s">
        <v>57</v>
      </c>
      <c r="C18" s="33">
        <v>15</v>
      </c>
      <c r="D18" s="79">
        <v>56</v>
      </c>
      <c r="E18" s="28">
        <f t="shared" si="1"/>
        <v>41</v>
      </c>
      <c r="F18" s="28">
        <f t="shared" si="2"/>
        <v>85</v>
      </c>
      <c r="G18" s="78">
        <f t="shared" si="3"/>
        <v>0.4823529411764706</v>
      </c>
      <c r="H18" s="28" t="str">
        <f t="shared" si="0"/>
        <v>SEDANG</v>
      </c>
      <c r="I18" s="154"/>
      <c r="J18" s="154"/>
    </row>
    <row r="19" spans="1:13" x14ac:dyDescent="0.25">
      <c r="A19" s="28">
        <v>14</v>
      </c>
      <c r="B19" s="29" t="s">
        <v>58</v>
      </c>
      <c r="C19" s="28">
        <v>33</v>
      </c>
      <c r="D19" s="30">
        <v>72</v>
      </c>
      <c r="E19" s="28">
        <f t="shared" si="1"/>
        <v>39</v>
      </c>
      <c r="F19" s="28">
        <f t="shared" si="2"/>
        <v>67</v>
      </c>
      <c r="G19" s="78">
        <f t="shared" si="3"/>
        <v>0.58208955223880599</v>
      </c>
      <c r="H19" s="28" t="str">
        <f t="shared" si="0"/>
        <v>SEDANG</v>
      </c>
      <c r="I19" s="154"/>
      <c r="J19" s="154"/>
      <c r="L19" s="43" t="s">
        <v>101</v>
      </c>
      <c r="M19" s="80">
        <f>AVERAGE(C6:C35)</f>
        <v>37</v>
      </c>
    </row>
    <row r="20" spans="1:13" x14ac:dyDescent="0.25">
      <c r="A20" s="28">
        <v>15</v>
      </c>
      <c r="B20" s="29" t="s">
        <v>59</v>
      </c>
      <c r="C20" s="28">
        <v>33</v>
      </c>
      <c r="D20" s="30">
        <v>72</v>
      </c>
      <c r="E20" s="28">
        <f t="shared" si="1"/>
        <v>39</v>
      </c>
      <c r="F20" s="28">
        <f t="shared" si="2"/>
        <v>67</v>
      </c>
      <c r="G20" s="78">
        <f t="shared" si="3"/>
        <v>0.58208955223880599</v>
      </c>
      <c r="H20" s="28" t="str">
        <f t="shared" si="0"/>
        <v>SEDANG</v>
      </c>
      <c r="I20" s="154"/>
      <c r="J20" s="154"/>
      <c r="L20" s="43" t="s">
        <v>102</v>
      </c>
      <c r="M20" s="80">
        <f>AVERAGE(D6:D35)</f>
        <v>78.066666666666663</v>
      </c>
    </row>
    <row r="21" spans="1:13" x14ac:dyDescent="0.25">
      <c r="A21" s="28">
        <v>16</v>
      </c>
      <c r="B21" s="29" t="s">
        <v>60</v>
      </c>
      <c r="C21" s="28">
        <v>33</v>
      </c>
      <c r="D21" s="30">
        <v>85</v>
      </c>
      <c r="E21" s="28">
        <f t="shared" si="1"/>
        <v>52</v>
      </c>
      <c r="F21" s="28">
        <f t="shared" si="2"/>
        <v>67</v>
      </c>
      <c r="G21" s="78">
        <f t="shared" si="3"/>
        <v>0.77611940298507465</v>
      </c>
      <c r="H21" s="28" t="str">
        <f t="shared" si="0"/>
        <v>TINGGI</v>
      </c>
      <c r="I21" s="154"/>
      <c r="J21" s="154"/>
    </row>
    <row r="22" spans="1:13" x14ac:dyDescent="0.25">
      <c r="A22" s="28">
        <v>17</v>
      </c>
      <c r="B22" s="29" t="s">
        <v>61</v>
      </c>
      <c r="C22" s="28">
        <v>33</v>
      </c>
      <c r="D22" s="30">
        <v>72</v>
      </c>
      <c r="E22" s="28">
        <f t="shared" si="1"/>
        <v>39</v>
      </c>
      <c r="F22" s="28">
        <f t="shared" si="2"/>
        <v>67</v>
      </c>
      <c r="G22" s="78">
        <f t="shared" si="3"/>
        <v>0.58208955223880599</v>
      </c>
      <c r="H22" s="28" t="str">
        <f t="shared" si="0"/>
        <v>SEDANG</v>
      </c>
      <c r="I22" s="154"/>
      <c r="J22" s="154"/>
    </row>
    <row r="23" spans="1:13" x14ac:dyDescent="0.25">
      <c r="A23" s="28">
        <v>18</v>
      </c>
      <c r="B23" s="29" t="s">
        <v>62</v>
      </c>
      <c r="C23" s="28">
        <v>44</v>
      </c>
      <c r="D23" s="30">
        <v>81</v>
      </c>
      <c r="E23" s="28">
        <f t="shared" si="1"/>
        <v>37</v>
      </c>
      <c r="F23" s="28">
        <f t="shared" si="2"/>
        <v>56</v>
      </c>
      <c r="G23" s="78">
        <f t="shared" si="3"/>
        <v>0.6607142857142857</v>
      </c>
      <c r="H23" s="28" t="str">
        <f t="shared" si="0"/>
        <v>SEDANG</v>
      </c>
      <c r="I23" s="154"/>
      <c r="J23" s="154"/>
    </row>
    <row r="24" spans="1:13" x14ac:dyDescent="0.25">
      <c r="A24" s="28">
        <v>19</v>
      </c>
      <c r="B24" s="29" t="s">
        <v>63</v>
      </c>
      <c r="C24" s="28">
        <v>51</v>
      </c>
      <c r="D24" s="30">
        <v>90</v>
      </c>
      <c r="E24" s="28">
        <f t="shared" si="1"/>
        <v>39</v>
      </c>
      <c r="F24" s="28">
        <f t="shared" si="2"/>
        <v>49</v>
      </c>
      <c r="G24" s="78">
        <f t="shared" si="3"/>
        <v>0.79591836734693877</v>
      </c>
      <c r="H24" s="28" t="str">
        <f t="shared" si="0"/>
        <v>TINGGI</v>
      </c>
      <c r="I24" s="154"/>
      <c r="J24" s="154"/>
    </row>
    <row r="25" spans="1:13" x14ac:dyDescent="0.25">
      <c r="A25" s="28">
        <v>20</v>
      </c>
      <c r="B25" s="29" t="s">
        <v>64</v>
      </c>
      <c r="C25" s="28">
        <v>24</v>
      </c>
      <c r="D25" s="79">
        <v>63</v>
      </c>
      <c r="E25" s="28">
        <f t="shared" si="1"/>
        <v>39</v>
      </c>
      <c r="F25" s="28">
        <f t="shared" si="2"/>
        <v>76</v>
      </c>
      <c r="G25" s="78">
        <f t="shared" si="3"/>
        <v>0.51315789473684215</v>
      </c>
      <c r="H25" s="28" t="str">
        <f t="shared" si="0"/>
        <v>SEDANG</v>
      </c>
      <c r="I25" s="154"/>
      <c r="J25" s="154"/>
    </row>
    <row r="26" spans="1:13" x14ac:dyDescent="0.25">
      <c r="A26" s="28">
        <v>21</v>
      </c>
      <c r="B26" s="29" t="s">
        <v>65</v>
      </c>
      <c r="C26" s="28">
        <v>60</v>
      </c>
      <c r="D26" s="30">
        <v>96</v>
      </c>
      <c r="E26" s="28">
        <f t="shared" si="1"/>
        <v>36</v>
      </c>
      <c r="F26" s="28">
        <f t="shared" si="2"/>
        <v>40</v>
      </c>
      <c r="G26" s="78">
        <f t="shared" si="3"/>
        <v>0.9</v>
      </c>
      <c r="H26" s="28" t="str">
        <f t="shared" si="0"/>
        <v>TINGGI</v>
      </c>
      <c r="I26" s="154"/>
      <c r="J26" s="154"/>
    </row>
    <row r="27" spans="1:13" x14ac:dyDescent="0.25">
      <c r="A27" s="28">
        <v>22</v>
      </c>
      <c r="B27" s="29" t="s">
        <v>66</v>
      </c>
      <c r="C27" s="28">
        <v>33</v>
      </c>
      <c r="D27" s="30">
        <v>72</v>
      </c>
      <c r="E27" s="28">
        <f t="shared" si="1"/>
        <v>39</v>
      </c>
      <c r="F27" s="28">
        <f t="shared" si="2"/>
        <v>67</v>
      </c>
      <c r="G27" s="78">
        <f t="shared" si="3"/>
        <v>0.58208955223880599</v>
      </c>
      <c r="H27" s="28" t="str">
        <f t="shared" si="0"/>
        <v>SEDANG</v>
      </c>
      <c r="I27" s="154"/>
      <c r="J27" s="154"/>
    </row>
    <row r="28" spans="1:13" x14ac:dyDescent="0.25">
      <c r="A28" s="28">
        <v>23</v>
      </c>
      <c r="B28" s="29" t="s">
        <v>67</v>
      </c>
      <c r="C28" s="28">
        <v>53</v>
      </c>
      <c r="D28" s="30">
        <v>81</v>
      </c>
      <c r="E28" s="28">
        <f t="shared" si="1"/>
        <v>28</v>
      </c>
      <c r="F28" s="28">
        <f t="shared" si="2"/>
        <v>47</v>
      </c>
      <c r="G28" s="78">
        <f t="shared" si="3"/>
        <v>0.5957446808510638</v>
      </c>
      <c r="H28" s="28" t="str">
        <f t="shared" si="0"/>
        <v>SEDANG</v>
      </c>
      <c r="I28" s="154"/>
      <c r="J28" s="154"/>
    </row>
    <row r="29" spans="1:13" x14ac:dyDescent="0.25">
      <c r="A29" s="28">
        <v>24</v>
      </c>
      <c r="B29" s="29" t="s">
        <v>68</v>
      </c>
      <c r="C29" s="28">
        <v>60</v>
      </c>
      <c r="D29" s="30">
        <v>99</v>
      </c>
      <c r="E29" s="28">
        <f t="shared" si="1"/>
        <v>39</v>
      </c>
      <c r="F29" s="28">
        <f t="shared" si="2"/>
        <v>40</v>
      </c>
      <c r="G29" s="78">
        <f t="shared" si="3"/>
        <v>0.97499999999999998</v>
      </c>
      <c r="H29" s="28" t="str">
        <f t="shared" si="0"/>
        <v>TINGGI</v>
      </c>
      <c r="I29" s="154"/>
      <c r="J29" s="154"/>
    </row>
    <row r="30" spans="1:13" x14ac:dyDescent="0.25">
      <c r="A30" s="45">
        <v>25</v>
      </c>
      <c r="B30" s="46" t="s">
        <v>69</v>
      </c>
      <c r="C30" s="28">
        <v>33</v>
      </c>
      <c r="D30" s="30">
        <v>72</v>
      </c>
      <c r="E30" s="28">
        <f t="shared" si="1"/>
        <v>39</v>
      </c>
      <c r="F30" s="28">
        <f t="shared" si="2"/>
        <v>67</v>
      </c>
      <c r="G30" s="78">
        <f t="shared" si="3"/>
        <v>0.58208955223880599</v>
      </c>
      <c r="H30" s="28" t="str">
        <f t="shared" si="0"/>
        <v>SEDANG</v>
      </c>
      <c r="I30" s="154"/>
      <c r="J30" s="154"/>
    </row>
    <row r="31" spans="1:13" x14ac:dyDescent="0.25">
      <c r="A31" s="28">
        <v>26</v>
      </c>
      <c r="B31" s="29" t="s">
        <v>70</v>
      </c>
      <c r="C31" s="28">
        <v>24</v>
      </c>
      <c r="D31" s="30">
        <v>63</v>
      </c>
      <c r="E31" s="28">
        <f t="shared" si="1"/>
        <v>39</v>
      </c>
      <c r="F31" s="28">
        <f t="shared" si="2"/>
        <v>76</v>
      </c>
      <c r="G31" s="78">
        <f t="shared" si="3"/>
        <v>0.51315789473684215</v>
      </c>
      <c r="H31" s="28" t="str">
        <f t="shared" si="0"/>
        <v>SEDANG</v>
      </c>
      <c r="I31" s="154"/>
      <c r="J31" s="154"/>
    </row>
    <row r="32" spans="1:13" x14ac:dyDescent="0.25">
      <c r="A32" s="28">
        <v>27</v>
      </c>
      <c r="B32" s="29" t="s">
        <v>71</v>
      </c>
      <c r="C32" s="28">
        <v>42</v>
      </c>
      <c r="D32" s="30">
        <v>90</v>
      </c>
      <c r="E32" s="28">
        <f t="shared" si="1"/>
        <v>48</v>
      </c>
      <c r="F32" s="28">
        <f t="shared" si="2"/>
        <v>58</v>
      </c>
      <c r="G32" s="78">
        <f t="shared" si="3"/>
        <v>0.82758620689655171</v>
      </c>
      <c r="H32" s="28" t="str">
        <f t="shared" si="0"/>
        <v>TINGGI</v>
      </c>
      <c r="I32" s="154"/>
      <c r="J32" s="154"/>
    </row>
    <row r="33" spans="1:10" x14ac:dyDescent="0.25">
      <c r="A33" s="28">
        <v>28</v>
      </c>
      <c r="B33" s="29" t="s">
        <v>72</v>
      </c>
      <c r="C33" s="28">
        <v>51</v>
      </c>
      <c r="D33" s="30">
        <v>90</v>
      </c>
      <c r="E33" s="28">
        <f t="shared" si="1"/>
        <v>39</v>
      </c>
      <c r="F33" s="28">
        <f t="shared" si="2"/>
        <v>49</v>
      </c>
      <c r="G33" s="78">
        <f t="shared" si="3"/>
        <v>0.79591836734693877</v>
      </c>
      <c r="H33" s="28" t="str">
        <f t="shared" si="0"/>
        <v>TINGGI</v>
      </c>
      <c r="I33" s="154"/>
      <c r="J33" s="154"/>
    </row>
    <row r="34" spans="1:10" x14ac:dyDescent="0.25">
      <c r="A34" s="28">
        <v>29</v>
      </c>
      <c r="B34" s="29" t="s">
        <v>73</v>
      </c>
      <c r="C34" s="33">
        <v>15</v>
      </c>
      <c r="D34" s="79">
        <v>54</v>
      </c>
      <c r="E34" s="28">
        <f t="shared" si="1"/>
        <v>39</v>
      </c>
      <c r="F34" s="28">
        <f t="shared" si="2"/>
        <v>85</v>
      </c>
      <c r="G34" s="78">
        <f t="shared" si="3"/>
        <v>0.45882352941176469</v>
      </c>
      <c r="H34" s="28" t="str">
        <f t="shared" si="0"/>
        <v>SEDANG</v>
      </c>
      <c r="I34" s="154"/>
      <c r="J34" s="154"/>
    </row>
    <row r="35" spans="1:10" x14ac:dyDescent="0.25">
      <c r="A35" s="28">
        <v>30</v>
      </c>
      <c r="B35" s="29" t="s">
        <v>74</v>
      </c>
      <c r="C35" s="28">
        <v>60</v>
      </c>
      <c r="D35" s="30">
        <v>99</v>
      </c>
      <c r="E35" s="28">
        <f t="shared" si="1"/>
        <v>39</v>
      </c>
      <c r="F35" s="28">
        <f t="shared" si="2"/>
        <v>40</v>
      </c>
      <c r="G35" s="78">
        <f t="shared" si="3"/>
        <v>0.97499999999999998</v>
      </c>
      <c r="H35" s="28" t="str">
        <f t="shared" si="0"/>
        <v>TINGGI</v>
      </c>
      <c r="I35" s="154"/>
      <c r="J35" s="154"/>
    </row>
    <row r="38" spans="1:10" x14ac:dyDescent="0.25">
      <c r="B38" s="48" t="s">
        <v>75</v>
      </c>
    </row>
    <row r="39" spans="1:10" x14ac:dyDescent="0.25">
      <c r="A39" s="48">
        <v>1</v>
      </c>
      <c r="B39" s="48" t="s">
        <v>76</v>
      </c>
    </row>
    <row r="42" spans="1:10" ht="15.75" thickBot="1" x14ac:dyDescent="0.3">
      <c r="B42" s="175" t="s">
        <v>77</v>
      </c>
      <c r="C42" s="175"/>
      <c r="D42" s="175"/>
      <c r="E42" s="175"/>
      <c r="F42" s="175"/>
      <c r="G42" s="175"/>
      <c r="H42" s="175"/>
    </row>
    <row r="43" spans="1:10" ht="15.75" customHeight="1" thickTop="1" x14ac:dyDescent="0.25">
      <c r="B43" s="176"/>
      <c r="C43" s="178" t="s">
        <v>78</v>
      </c>
      <c r="D43" s="179"/>
      <c r="E43" s="179"/>
      <c r="F43" s="179" t="s">
        <v>79</v>
      </c>
      <c r="G43" s="179"/>
      <c r="H43" s="180"/>
    </row>
    <row r="44" spans="1:10" ht="15.75" thickBot="1" x14ac:dyDescent="0.3">
      <c r="B44" s="177"/>
      <c r="C44" s="81" t="s">
        <v>80</v>
      </c>
      <c r="D44" s="82" t="s">
        <v>81</v>
      </c>
      <c r="E44" s="82" t="s">
        <v>82</v>
      </c>
      <c r="F44" s="82" t="s">
        <v>80</v>
      </c>
      <c r="G44" s="82" t="s">
        <v>81</v>
      </c>
      <c r="H44" s="83" t="s">
        <v>82</v>
      </c>
    </row>
    <row r="45" spans="1:10" ht="17.25" thickTop="1" x14ac:dyDescent="0.25">
      <c r="B45" s="84" t="s">
        <v>103</v>
      </c>
      <c r="C45" s="85">
        <v>0.11227865586071184</v>
      </c>
      <c r="D45" s="86">
        <v>30</v>
      </c>
      <c r="E45" s="87" t="s">
        <v>104</v>
      </c>
      <c r="F45" s="88">
        <v>0.94095485316933103</v>
      </c>
      <c r="G45" s="86">
        <v>30</v>
      </c>
      <c r="H45" s="89">
        <v>9.6508829824878087E-2</v>
      </c>
    </row>
    <row r="46" spans="1:10" ht="17.25" thickBot="1" x14ac:dyDescent="0.3">
      <c r="B46" s="90" t="s">
        <v>105</v>
      </c>
      <c r="C46" s="91">
        <v>0.12627032252727999</v>
      </c>
      <c r="D46" s="92">
        <v>30</v>
      </c>
      <c r="E46" s="93" t="s">
        <v>104</v>
      </c>
      <c r="F46" s="94">
        <v>0.94998912328893337</v>
      </c>
      <c r="G46" s="92">
        <v>30</v>
      </c>
      <c r="H46" s="95">
        <v>0.16894682091495078</v>
      </c>
    </row>
    <row r="47" spans="1:10" ht="15.75" customHeight="1" thickTop="1" x14ac:dyDescent="0.25">
      <c r="B47" s="173" t="s">
        <v>106</v>
      </c>
      <c r="C47" s="173"/>
      <c r="D47" s="173"/>
      <c r="E47" s="173"/>
      <c r="F47" s="173"/>
      <c r="G47" s="173"/>
      <c r="H47" s="173"/>
    </row>
    <row r="48" spans="1:10" ht="15" customHeight="1" x14ac:dyDescent="0.25">
      <c r="B48" s="173" t="s">
        <v>84</v>
      </c>
      <c r="C48" s="173"/>
      <c r="D48" s="173"/>
      <c r="E48" s="173"/>
      <c r="F48" s="173"/>
      <c r="G48" s="173"/>
      <c r="H48" s="173"/>
    </row>
    <row r="51" spans="1:12" x14ac:dyDescent="0.25">
      <c r="A51" s="48">
        <v>2</v>
      </c>
      <c r="B51" s="48" t="s">
        <v>107</v>
      </c>
    </row>
    <row r="54" spans="1:12" ht="15.75" thickBot="1" x14ac:dyDescent="0.3">
      <c r="B54" s="175" t="s">
        <v>86</v>
      </c>
      <c r="C54" s="175"/>
      <c r="D54" s="175"/>
      <c r="E54" s="175"/>
      <c r="F54" s="175"/>
      <c r="G54" s="175"/>
      <c r="H54" s="175"/>
      <c r="I54" s="175"/>
      <c r="J54" s="175"/>
      <c r="K54" s="175"/>
      <c r="L54" s="96"/>
    </row>
    <row r="55" spans="1:12" ht="15.75" customHeight="1" thickTop="1" x14ac:dyDescent="0.25">
      <c r="B55" s="184"/>
      <c r="C55" s="185"/>
      <c r="D55" s="178" t="s">
        <v>87</v>
      </c>
      <c r="E55" s="179"/>
      <c r="F55" s="179"/>
      <c r="G55" s="179"/>
      <c r="H55" s="179"/>
      <c r="I55" s="179" t="s">
        <v>88</v>
      </c>
      <c r="J55" s="179" t="s">
        <v>81</v>
      </c>
      <c r="K55" s="180" t="s">
        <v>89</v>
      </c>
      <c r="L55" s="96"/>
    </row>
    <row r="56" spans="1:12" ht="15" customHeight="1" x14ac:dyDescent="0.25">
      <c r="B56" s="186"/>
      <c r="C56" s="187"/>
      <c r="D56" s="194" t="s">
        <v>90</v>
      </c>
      <c r="E56" s="190" t="s">
        <v>91</v>
      </c>
      <c r="F56" s="190" t="s">
        <v>92</v>
      </c>
      <c r="G56" s="190" t="s">
        <v>93</v>
      </c>
      <c r="H56" s="190"/>
      <c r="I56" s="190"/>
      <c r="J56" s="190"/>
      <c r="K56" s="192"/>
      <c r="L56" s="96"/>
    </row>
    <row r="57" spans="1:12" ht="15.75" thickBot="1" x14ac:dyDescent="0.3">
      <c r="B57" s="188"/>
      <c r="C57" s="189"/>
      <c r="D57" s="195"/>
      <c r="E57" s="191"/>
      <c r="F57" s="191"/>
      <c r="G57" s="82" t="s">
        <v>94</v>
      </c>
      <c r="H57" s="82" t="s">
        <v>95</v>
      </c>
      <c r="I57" s="191"/>
      <c r="J57" s="191"/>
      <c r="K57" s="193"/>
      <c r="L57" s="96"/>
    </row>
    <row r="58" spans="1:12" ht="58.5" thickTop="1" thickBot="1" x14ac:dyDescent="0.3">
      <c r="B58" s="97" t="s">
        <v>97</v>
      </c>
      <c r="C58" s="98" t="s">
        <v>108</v>
      </c>
      <c r="D58" s="99">
        <v>-41.066666666666663</v>
      </c>
      <c r="E58" s="100">
        <v>5.4388977923290946</v>
      </c>
      <c r="F58" s="101">
        <v>0.99300233627456458</v>
      </c>
      <c r="G58" s="100">
        <v>-43.097584479522226</v>
      </c>
      <c r="H58" s="100">
        <v>-39.0357488538111</v>
      </c>
      <c r="I58" s="102">
        <v>-41.356062484944395</v>
      </c>
      <c r="J58" s="103">
        <v>29</v>
      </c>
      <c r="K58" s="104">
        <v>2.4528213063188647E-27</v>
      </c>
      <c r="L58" s="96"/>
    </row>
    <row r="59" spans="1:12" ht="15.75" thickTop="1" x14ac:dyDescent="0.25"/>
  </sheetData>
  <mergeCells count="25">
    <mergeCell ref="B54:K54"/>
    <mergeCell ref="B55:C57"/>
    <mergeCell ref="D55:H55"/>
    <mergeCell ref="I55:I57"/>
    <mergeCell ref="B2:J2"/>
    <mergeCell ref="I4:I5"/>
    <mergeCell ref="J4:J5"/>
    <mergeCell ref="I6:I35"/>
    <mergeCell ref="J6:J35"/>
    <mergeCell ref="J55:J57"/>
    <mergeCell ref="K55:K57"/>
    <mergeCell ref="D56:D57"/>
    <mergeCell ref="E56:E57"/>
    <mergeCell ref="F56:F57"/>
    <mergeCell ref="G56:H56"/>
    <mergeCell ref="B47:H47"/>
    <mergeCell ref="B48:H48"/>
    <mergeCell ref="A4:A5"/>
    <mergeCell ref="B4:B5"/>
    <mergeCell ref="H4:H5"/>
    <mergeCell ref="B42:H42"/>
    <mergeCell ref="B43:B44"/>
    <mergeCell ref="C43:E43"/>
    <mergeCell ref="F43:H43"/>
    <mergeCell ref="C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22"/>
  <sheetViews>
    <sheetView topLeftCell="F4" workbookViewId="0">
      <selection activeCell="J6" sqref="J6:J10"/>
    </sheetView>
  </sheetViews>
  <sheetFormatPr defaultRowHeight="15" x14ac:dyDescent="0.25"/>
  <cols>
    <col min="1" max="1" width="32.28515625" customWidth="1"/>
    <col min="5" max="5" width="11.5703125" customWidth="1"/>
    <col min="7" max="7" width="11" style="117" customWidth="1"/>
    <col min="9" max="9" width="34.42578125" customWidth="1"/>
    <col min="10" max="10" width="20.140625" customWidth="1"/>
    <col min="11" max="11" width="17.85546875" customWidth="1"/>
  </cols>
  <sheetData>
    <row r="2" spans="1:11" x14ac:dyDescent="0.25">
      <c r="A2" s="196" t="s">
        <v>109</v>
      </c>
      <c r="B2" s="196"/>
      <c r="C2" s="196"/>
      <c r="D2" s="196"/>
      <c r="E2" s="196"/>
      <c r="F2" s="196"/>
      <c r="G2" s="196"/>
      <c r="H2" s="196"/>
    </row>
    <row r="4" spans="1:11" s="48" customFormat="1" x14ac:dyDescent="0.25">
      <c r="A4" s="152" t="s">
        <v>110</v>
      </c>
      <c r="B4" s="152" t="s">
        <v>111</v>
      </c>
      <c r="C4" s="152"/>
      <c r="D4" s="197" t="s">
        <v>4</v>
      </c>
      <c r="E4" s="152" t="s">
        <v>5</v>
      </c>
      <c r="F4" s="152" t="s">
        <v>13</v>
      </c>
      <c r="G4" s="152" t="s">
        <v>11</v>
      </c>
    </row>
    <row r="5" spans="1:11" x14ac:dyDescent="0.25">
      <c r="A5" s="152"/>
      <c r="B5" s="25" t="s">
        <v>112</v>
      </c>
      <c r="C5" s="25" t="s">
        <v>113</v>
      </c>
      <c r="D5" s="198"/>
      <c r="E5" s="152"/>
      <c r="F5" s="152"/>
      <c r="G5" s="152"/>
      <c r="I5" s="107" t="s">
        <v>110</v>
      </c>
      <c r="J5" s="107" t="s">
        <v>114</v>
      </c>
      <c r="K5" s="107" t="s">
        <v>11</v>
      </c>
    </row>
    <row r="6" spans="1:11" x14ac:dyDescent="0.25">
      <c r="A6" s="152" t="s">
        <v>115</v>
      </c>
      <c r="B6" s="28">
        <v>1</v>
      </c>
      <c r="C6" s="28">
        <v>29</v>
      </c>
      <c r="D6" s="108">
        <f>C6/30</f>
        <v>0.96666666666666667</v>
      </c>
      <c r="E6" s="28" t="str">
        <f>IF(D6&lt;21%,"Sangat Kurang",IF(D6&lt;41%,"Kurang",IF(D6&lt;61%,"Cukup",IF(D6&lt;81%,"Baik",IF(D6&gt;81%,"Sangat Baik")))))</f>
        <v>Sangat Baik</v>
      </c>
      <c r="F6" s="199">
        <f>AVERAGE(D6:D7)</f>
        <v>0.95</v>
      </c>
      <c r="G6" s="202" t="str">
        <f>IF(F6&lt;21%,"Sangat Kurang",IF(F6&lt;41%,"Kurang",IF(F6&lt;61%,"Cukup",IF(F6&lt;81%,"Baik",IF(F6&gt;81%,"Sangat Baik")))))</f>
        <v>Sangat Baik</v>
      </c>
      <c r="I6" s="109" t="s">
        <v>115</v>
      </c>
      <c r="J6" s="110">
        <f>F6</f>
        <v>0.95</v>
      </c>
      <c r="K6" s="28" t="str">
        <f>G6</f>
        <v>Sangat Baik</v>
      </c>
    </row>
    <row r="7" spans="1:11" x14ac:dyDescent="0.25">
      <c r="A7" s="152"/>
      <c r="B7" s="28">
        <v>28</v>
      </c>
      <c r="C7" s="28">
        <v>2</v>
      </c>
      <c r="D7" s="108">
        <f>B7/30</f>
        <v>0.93333333333333335</v>
      </c>
      <c r="E7" s="28" t="str">
        <f t="shared" ref="E7:E17" si="0">IF(D7&lt;21%,"Sangat Kurang",IF(D7&lt;41%,"Kurang",IF(D7&lt;61%,"Cukup",IF(D7&lt;81%,"Baik",IF(D7&gt;81%,"Sangat Baik")))))</f>
        <v>Sangat Baik</v>
      </c>
      <c r="F7" s="201"/>
      <c r="G7" s="204"/>
      <c r="I7" s="109" t="s">
        <v>116</v>
      </c>
      <c r="J7" s="110">
        <f>F8</f>
        <v>0.91999999999999993</v>
      </c>
      <c r="K7" s="28" t="str">
        <f>G8</f>
        <v>Sangat Baik</v>
      </c>
    </row>
    <row r="8" spans="1:11" x14ac:dyDescent="0.25">
      <c r="A8" s="152" t="s">
        <v>116</v>
      </c>
      <c r="B8" s="28">
        <v>1</v>
      </c>
      <c r="C8" s="28">
        <v>29</v>
      </c>
      <c r="D8" s="108">
        <f>C8/30</f>
        <v>0.96666666666666667</v>
      </c>
      <c r="E8" s="28" t="str">
        <f t="shared" si="0"/>
        <v>Sangat Baik</v>
      </c>
      <c r="F8" s="199">
        <f>AVERAGE(D8:D12)</f>
        <v>0.91999999999999993</v>
      </c>
      <c r="G8" s="202" t="str">
        <f>IF(F8&lt;21%,"Sangat Kurang",IF(F8&lt;41%,"Kurang",IF(F8&lt;61%,"Cukup",IF(F8&lt;81%,"Baik",IF(F8&gt;81%,"Sangat Baik")))))</f>
        <v>Sangat Baik</v>
      </c>
      <c r="I8" s="109" t="s">
        <v>117</v>
      </c>
      <c r="J8" s="110">
        <f>F13</f>
        <v>0.9</v>
      </c>
      <c r="K8" s="28" t="str">
        <f>G13</f>
        <v>Sangat Baik</v>
      </c>
    </row>
    <row r="9" spans="1:11" x14ac:dyDescent="0.25">
      <c r="A9" s="152"/>
      <c r="B9" s="28">
        <v>28</v>
      </c>
      <c r="C9" s="28">
        <v>2</v>
      </c>
      <c r="D9" s="108">
        <f>B9/30</f>
        <v>0.93333333333333335</v>
      </c>
      <c r="E9" s="28" t="str">
        <f t="shared" si="0"/>
        <v>Sangat Baik</v>
      </c>
      <c r="F9" s="200"/>
      <c r="G9" s="203"/>
      <c r="I9" s="109" t="s">
        <v>118</v>
      </c>
      <c r="J9" s="110">
        <f>F15</f>
        <v>0.97777777777777786</v>
      </c>
      <c r="K9" s="28" t="str">
        <f>G15</f>
        <v>Sangat Baik</v>
      </c>
    </row>
    <row r="10" spans="1:11" ht="15.75" x14ac:dyDescent="0.25">
      <c r="A10" s="152"/>
      <c r="B10" s="28">
        <v>27</v>
      </c>
      <c r="C10" s="28">
        <v>3</v>
      </c>
      <c r="D10" s="108">
        <f>B10/30</f>
        <v>0.9</v>
      </c>
      <c r="E10" s="28" t="str">
        <f t="shared" si="0"/>
        <v>Sangat Baik</v>
      </c>
      <c r="F10" s="200"/>
      <c r="G10" s="203"/>
      <c r="I10" s="111" t="s">
        <v>13</v>
      </c>
      <c r="J10" s="112">
        <f>AVERAGE(J6:J9)</f>
        <v>0.93694444444444447</v>
      </c>
      <c r="K10" s="113" t="s">
        <v>119</v>
      </c>
    </row>
    <row r="11" spans="1:11" x14ac:dyDescent="0.25">
      <c r="A11" s="152"/>
      <c r="B11" s="28">
        <v>28</v>
      </c>
      <c r="C11" s="28">
        <v>2</v>
      </c>
      <c r="D11" s="108">
        <f>B11/30</f>
        <v>0.93333333333333335</v>
      </c>
      <c r="E11" s="28" t="str">
        <f t="shared" si="0"/>
        <v>Sangat Baik</v>
      </c>
      <c r="F11" s="200"/>
      <c r="G11" s="203"/>
    </row>
    <row r="12" spans="1:11" x14ac:dyDescent="0.25">
      <c r="A12" s="152"/>
      <c r="B12" s="28">
        <v>4</v>
      </c>
      <c r="C12" s="28">
        <v>26</v>
      </c>
      <c r="D12" s="108">
        <f>C12/30</f>
        <v>0.8666666666666667</v>
      </c>
      <c r="E12" s="28" t="str">
        <f t="shared" si="0"/>
        <v>Sangat Baik</v>
      </c>
      <c r="F12" s="201"/>
      <c r="G12" s="204"/>
    </row>
    <row r="13" spans="1:11" x14ac:dyDescent="0.25">
      <c r="A13" s="152" t="s">
        <v>117</v>
      </c>
      <c r="B13" s="28">
        <v>27</v>
      </c>
      <c r="C13" s="28">
        <v>3</v>
      </c>
      <c r="D13" s="108">
        <f>B13/30</f>
        <v>0.9</v>
      </c>
      <c r="E13" s="28" t="str">
        <f t="shared" si="0"/>
        <v>Sangat Baik</v>
      </c>
      <c r="F13" s="199">
        <f>AVERAGE(D13:D14)</f>
        <v>0.9</v>
      </c>
      <c r="G13" s="202" t="str">
        <f>IF(F13&lt;21%,"Sangat Kurang",IF(F13&lt;41%,"Kurang",IF(F13&lt;61%,"Cukup",IF(F13&lt;81%,"Baik",IF(F13&gt;81%,"Sangat Baik")))))</f>
        <v>Sangat Baik</v>
      </c>
    </row>
    <row r="14" spans="1:11" x14ac:dyDescent="0.25">
      <c r="A14" s="152"/>
      <c r="B14" s="28">
        <v>3</v>
      </c>
      <c r="C14" s="28">
        <v>27</v>
      </c>
      <c r="D14" s="108">
        <f>C14/30</f>
        <v>0.9</v>
      </c>
      <c r="E14" s="28" t="str">
        <f t="shared" si="0"/>
        <v>Sangat Baik</v>
      </c>
      <c r="F14" s="201"/>
      <c r="G14" s="204"/>
    </row>
    <row r="15" spans="1:11" x14ac:dyDescent="0.25">
      <c r="A15" s="152" t="s">
        <v>118</v>
      </c>
      <c r="B15" s="28">
        <v>30</v>
      </c>
      <c r="C15" s="28">
        <v>0</v>
      </c>
      <c r="D15" s="108">
        <f>B15/30</f>
        <v>1</v>
      </c>
      <c r="E15" s="28" t="str">
        <f t="shared" si="0"/>
        <v>Sangat Baik</v>
      </c>
      <c r="F15" s="199">
        <f>AVERAGE(D15:D17)</f>
        <v>0.97777777777777786</v>
      </c>
      <c r="G15" s="202" t="str">
        <f>IF(F15&lt;21%,"Sangat Kurang",IF(F15&lt;41%,"Kurang",IF(F15&lt;61%,"Cukup",IF(F15&lt;81%,"Baik",IF(F15&gt;81%,"Sangat Baik")))))</f>
        <v>Sangat Baik</v>
      </c>
    </row>
    <row r="16" spans="1:11" x14ac:dyDescent="0.25">
      <c r="A16" s="152"/>
      <c r="B16" s="28">
        <v>1</v>
      </c>
      <c r="C16" s="28">
        <v>29</v>
      </c>
      <c r="D16" s="108">
        <f>C16/30</f>
        <v>0.96666666666666667</v>
      </c>
      <c r="E16" s="28" t="str">
        <f t="shared" si="0"/>
        <v>Sangat Baik</v>
      </c>
      <c r="F16" s="200"/>
      <c r="G16" s="203"/>
    </row>
    <row r="17" spans="1:7" x14ac:dyDescent="0.25">
      <c r="A17" s="152"/>
      <c r="B17" s="28">
        <v>29</v>
      </c>
      <c r="C17" s="28">
        <v>1</v>
      </c>
      <c r="D17" s="108">
        <f>B17/30</f>
        <v>0.96666666666666667</v>
      </c>
      <c r="E17" s="28" t="str">
        <f t="shared" si="0"/>
        <v>Sangat Baik</v>
      </c>
      <c r="F17" s="201"/>
      <c r="G17" s="204"/>
    </row>
    <row r="18" spans="1:7" x14ac:dyDescent="0.25">
      <c r="A18" s="114"/>
      <c r="B18" s="115"/>
      <c r="C18" s="115"/>
      <c r="D18" s="115"/>
      <c r="E18" s="115"/>
      <c r="F18" s="115"/>
      <c r="G18" s="116"/>
    </row>
    <row r="19" spans="1:7" x14ac:dyDescent="0.25">
      <c r="A19" s="114"/>
      <c r="B19" s="115"/>
      <c r="C19" s="115"/>
      <c r="D19" s="115"/>
      <c r="E19" s="115"/>
      <c r="F19" s="115"/>
      <c r="G19" s="116"/>
    </row>
    <row r="20" spans="1:7" x14ac:dyDescent="0.25">
      <c r="A20" s="114"/>
      <c r="B20" s="115"/>
      <c r="C20" s="115"/>
      <c r="D20" s="115"/>
      <c r="E20" s="115"/>
      <c r="F20" s="115"/>
      <c r="G20" s="116"/>
    </row>
    <row r="21" spans="1:7" x14ac:dyDescent="0.25">
      <c r="A21" s="114"/>
      <c r="B21" s="115"/>
      <c r="C21" s="115"/>
      <c r="D21" s="115"/>
      <c r="E21" s="115"/>
      <c r="F21" s="115"/>
      <c r="G21" s="116"/>
    </row>
    <row r="22" spans="1:7" x14ac:dyDescent="0.25">
      <c r="A22" s="114"/>
      <c r="B22" s="115"/>
      <c r="C22" s="115"/>
      <c r="D22" s="115"/>
      <c r="E22" s="115"/>
      <c r="F22" s="115"/>
      <c r="G22" s="116"/>
    </row>
  </sheetData>
  <mergeCells count="19">
    <mergeCell ref="F15:F17"/>
    <mergeCell ref="G15:G17"/>
    <mergeCell ref="A13:A14"/>
    <mergeCell ref="A15:A17"/>
    <mergeCell ref="A4:A5"/>
    <mergeCell ref="A6:A7"/>
    <mergeCell ref="A8:A12"/>
    <mergeCell ref="F6:F7"/>
    <mergeCell ref="G6:G7"/>
    <mergeCell ref="F8:F12"/>
    <mergeCell ref="G8:G12"/>
    <mergeCell ref="F13:F14"/>
    <mergeCell ref="G13:G14"/>
    <mergeCell ref="A2:H2"/>
    <mergeCell ref="B4:C4"/>
    <mergeCell ref="E4:E5"/>
    <mergeCell ref="F4:F5"/>
    <mergeCell ref="G4:G5"/>
    <mergeCell ref="D4:D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5422223578601"/>
  </sheetPr>
  <dimension ref="A2:L21"/>
  <sheetViews>
    <sheetView workbookViewId="0">
      <selection activeCell="C19" sqref="C19"/>
    </sheetView>
  </sheetViews>
  <sheetFormatPr defaultRowHeight="15" x14ac:dyDescent="0.25"/>
  <cols>
    <col min="1" max="1" width="29" customWidth="1"/>
    <col min="2" max="2" width="5.28515625" customWidth="1"/>
    <col min="3" max="3" width="5.5703125" customWidth="1"/>
    <col min="4" max="4" width="5.7109375" customWidth="1"/>
    <col min="5" max="5" width="9.140625" style="119"/>
    <col min="6" max="6" width="16.42578125" customWidth="1"/>
    <col min="7" max="7" width="12.42578125" style="120" customWidth="1"/>
    <col min="8" max="8" width="11.28515625" customWidth="1"/>
    <col min="10" max="10" width="35.140625" customWidth="1"/>
    <col min="11" max="11" width="19" customWidth="1"/>
    <col min="12" max="12" width="14" customWidth="1"/>
  </cols>
  <sheetData>
    <row r="2" spans="1:12" x14ac:dyDescent="0.25">
      <c r="A2" s="196" t="s">
        <v>120</v>
      </c>
      <c r="B2" s="196"/>
      <c r="C2" s="196"/>
      <c r="D2" s="196"/>
      <c r="E2" s="196"/>
      <c r="F2" s="196"/>
      <c r="G2" s="196"/>
      <c r="H2" s="196"/>
    </row>
    <row r="4" spans="1:12" x14ac:dyDescent="0.25">
      <c r="A4" s="152" t="s">
        <v>121</v>
      </c>
      <c r="B4" s="152" t="s">
        <v>122</v>
      </c>
      <c r="C4" s="152" t="s">
        <v>123</v>
      </c>
      <c r="D4" s="152" t="s">
        <v>124</v>
      </c>
      <c r="E4" s="206" t="s">
        <v>4</v>
      </c>
      <c r="F4" s="152" t="s">
        <v>5</v>
      </c>
      <c r="G4" s="206" t="s">
        <v>13</v>
      </c>
      <c r="H4" s="197" t="s">
        <v>11</v>
      </c>
    </row>
    <row r="5" spans="1:12" x14ac:dyDescent="0.25">
      <c r="A5" s="152"/>
      <c r="B5" s="152"/>
      <c r="C5" s="152"/>
      <c r="D5" s="152"/>
      <c r="E5" s="206"/>
      <c r="F5" s="152"/>
      <c r="G5" s="206"/>
      <c r="H5" s="198"/>
      <c r="J5" s="107" t="s">
        <v>110</v>
      </c>
      <c r="K5" s="107" t="s">
        <v>114</v>
      </c>
      <c r="L5" s="107" t="s">
        <v>11</v>
      </c>
    </row>
    <row r="6" spans="1:12" x14ac:dyDescent="0.25">
      <c r="A6" s="152" t="s">
        <v>115</v>
      </c>
      <c r="B6" s="28">
        <v>1</v>
      </c>
      <c r="C6" s="28">
        <v>1</v>
      </c>
      <c r="D6" s="28">
        <v>1</v>
      </c>
      <c r="E6" s="108">
        <f>SUM(B6:D6)/3</f>
        <v>1</v>
      </c>
      <c r="F6" s="28" t="str">
        <f>IF(E6&lt;21%,"Sangat Kurang",IF(E6&lt;41%,"Kurang",IF(E6&lt;61%,"Cukup",IF(E6&lt;81%,"Baik",IF(E6&gt;81%,"Sangat Baik")))))</f>
        <v>Sangat Baik</v>
      </c>
      <c r="G6" s="205">
        <f>AVERAGE(E6:E7)</f>
        <v>1</v>
      </c>
      <c r="H6" s="202" t="str">
        <f>IF(G6&lt;21%,"Sangat Kurang",IF(G6&lt;41%,"Kurang",IF(G6&lt;61%,"Cukup",IF(G6&lt;81%,"Baik",IF(G6&gt;81%,"Sangat Baik")))))</f>
        <v>Sangat Baik</v>
      </c>
      <c r="J6" s="109" t="s">
        <v>115</v>
      </c>
      <c r="K6" s="110">
        <f>G6</f>
        <v>1</v>
      </c>
      <c r="L6" s="28" t="str">
        <f>H6</f>
        <v>Sangat Baik</v>
      </c>
    </row>
    <row r="7" spans="1:12" x14ac:dyDescent="0.25">
      <c r="A7" s="152"/>
      <c r="B7" s="28">
        <v>1</v>
      </c>
      <c r="C7" s="28">
        <v>1</v>
      </c>
      <c r="D7" s="28">
        <v>1</v>
      </c>
      <c r="E7" s="108">
        <f t="shared" ref="E7:E17" si="0">SUM(B7:D7)/3</f>
        <v>1</v>
      </c>
      <c r="F7" s="28" t="str">
        <f t="shared" ref="F7:F17" si="1">IF(E7&lt;21%,"Sangat Kurang",IF(E7&lt;41%,"Kurang",IF(E7&lt;61%,"Cukup",IF(E7&lt;81%,"Baik",IF(E7&gt;81%,"Sangat Baik")))))</f>
        <v>Sangat Baik</v>
      </c>
      <c r="G7" s="205"/>
      <c r="H7" s="204"/>
      <c r="J7" s="109" t="s">
        <v>116</v>
      </c>
      <c r="K7" s="110">
        <f>G8</f>
        <v>0.86666666666666659</v>
      </c>
      <c r="L7" s="28" t="str">
        <f>H8</f>
        <v>Sangat Baik</v>
      </c>
    </row>
    <row r="8" spans="1:12" x14ac:dyDescent="0.25">
      <c r="A8" s="152" t="s">
        <v>116</v>
      </c>
      <c r="B8" s="28">
        <v>1</v>
      </c>
      <c r="C8" s="28">
        <v>1</v>
      </c>
      <c r="D8" s="28">
        <v>1</v>
      </c>
      <c r="E8" s="108">
        <f t="shared" si="0"/>
        <v>1</v>
      </c>
      <c r="F8" s="28" t="str">
        <f t="shared" si="1"/>
        <v>Sangat Baik</v>
      </c>
      <c r="G8" s="205">
        <f>AVERAGE(E8:E12)</f>
        <v>0.86666666666666659</v>
      </c>
      <c r="H8" s="202" t="str">
        <f>IF(G8&lt;21%,"Sangat Kurang",IF(G8&lt;41%,"Kurang",IF(G8&lt;61%,"Cukup",IF(G8&lt;81%,"Baik",IF(G8&gt;81%,"Sangat Baik")))))</f>
        <v>Sangat Baik</v>
      </c>
      <c r="J8" s="109" t="s">
        <v>117</v>
      </c>
      <c r="K8" s="110">
        <f>G13</f>
        <v>0.66666666666666663</v>
      </c>
      <c r="L8" s="28" t="str">
        <f>H13</f>
        <v>Baik</v>
      </c>
    </row>
    <row r="9" spans="1:12" x14ac:dyDescent="0.25">
      <c r="A9" s="152"/>
      <c r="B9" s="28">
        <v>1</v>
      </c>
      <c r="C9" s="28">
        <v>1</v>
      </c>
      <c r="D9" s="28">
        <v>1</v>
      </c>
      <c r="E9" s="108">
        <f t="shared" si="0"/>
        <v>1</v>
      </c>
      <c r="F9" s="28" t="str">
        <f t="shared" si="1"/>
        <v>Sangat Baik</v>
      </c>
      <c r="G9" s="205"/>
      <c r="H9" s="203"/>
      <c r="J9" s="109" t="s">
        <v>118</v>
      </c>
      <c r="K9" s="110">
        <f>G15</f>
        <v>1</v>
      </c>
      <c r="L9" s="28" t="str">
        <f>H15</f>
        <v>Sangat Baik</v>
      </c>
    </row>
    <row r="10" spans="1:12" x14ac:dyDescent="0.25">
      <c r="A10" s="152"/>
      <c r="B10" s="28">
        <v>0</v>
      </c>
      <c r="C10" s="28">
        <v>1</v>
      </c>
      <c r="D10" s="28">
        <v>1</v>
      </c>
      <c r="E10" s="108">
        <f t="shared" si="0"/>
        <v>0.66666666666666663</v>
      </c>
      <c r="F10" s="28" t="str">
        <f t="shared" si="1"/>
        <v>Baik</v>
      </c>
      <c r="G10" s="205"/>
      <c r="H10" s="203"/>
      <c r="J10" s="118" t="s">
        <v>13</v>
      </c>
      <c r="K10" s="112">
        <f>AVERAGE(K6:K9)</f>
        <v>0.8833333333333333</v>
      </c>
      <c r="L10" s="28" t="s">
        <v>119</v>
      </c>
    </row>
    <row r="11" spans="1:12" x14ac:dyDescent="0.25">
      <c r="A11" s="152"/>
      <c r="B11" s="28">
        <v>1</v>
      </c>
      <c r="C11" s="28">
        <v>1</v>
      </c>
      <c r="D11" s="28">
        <v>1</v>
      </c>
      <c r="E11" s="108">
        <f t="shared" si="0"/>
        <v>1</v>
      </c>
      <c r="F11" s="28" t="str">
        <f t="shared" si="1"/>
        <v>Sangat Baik</v>
      </c>
      <c r="G11" s="205"/>
      <c r="H11" s="203"/>
    </row>
    <row r="12" spans="1:12" x14ac:dyDescent="0.25">
      <c r="A12" s="152"/>
      <c r="B12" s="28">
        <v>1</v>
      </c>
      <c r="C12" s="28">
        <v>1</v>
      </c>
      <c r="D12" s="28">
        <v>0</v>
      </c>
      <c r="E12" s="108">
        <f t="shared" si="0"/>
        <v>0.66666666666666663</v>
      </c>
      <c r="F12" s="28" t="str">
        <f t="shared" si="1"/>
        <v>Baik</v>
      </c>
      <c r="G12" s="205"/>
      <c r="H12" s="204"/>
    </row>
    <row r="13" spans="1:12" x14ac:dyDescent="0.25">
      <c r="A13" s="152" t="s">
        <v>117</v>
      </c>
      <c r="B13" s="28">
        <v>1</v>
      </c>
      <c r="C13" s="28">
        <v>1</v>
      </c>
      <c r="D13" s="28">
        <v>0</v>
      </c>
      <c r="E13" s="108">
        <f t="shared" si="0"/>
        <v>0.66666666666666663</v>
      </c>
      <c r="F13" s="28" t="str">
        <f t="shared" si="1"/>
        <v>Baik</v>
      </c>
      <c r="G13" s="205">
        <f>AVERAGE(E13:E14)</f>
        <v>0.66666666666666663</v>
      </c>
      <c r="H13" s="202" t="str">
        <f>IF(G13&lt;21%,"Sangat Kurang",IF(G13&lt;41%,"Kurang",IF(G13&lt;61%,"Cukup",IF(G13&lt;81%,"Baik",IF(G13&gt;81%,"Sangat Baik")))))</f>
        <v>Baik</v>
      </c>
    </row>
    <row r="14" spans="1:12" x14ac:dyDescent="0.25">
      <c r="A14" s="152"/>
      <c r="B14" s="28">
        <v>1</v>
      </c>
      <c r="C14" s="28">
        <v>0</v>
      </c>
      <c r="D14" s="28">
        <v>1</v>
      </c>
      <c r="E14" s="108">
        <f t="shared" si="0"/>
        <v>0.66666666666666663</v>
      </c>
      <c r="F14" s="28" t="str">
        <f t="shared" si="1"/>
        <v>Baik</v>
      </c>
      <c r="G14" s="205"/>
      <c r="H14" s="204"/>
    </row>
    <row r="15" spans="1:12" x14ac:dyDescent="0.25">
      <c r="A15" s="152" t="s">
        <v>118</v>
      </c>
      <c r="B15" s="28">
        <v>1</v>
      </c>
      <c r="C15" s="28">
        <v>1</v>
      </c>
      <c r="D15" s="28">
        <v>1</v>
      </c>
      <c r="E15" s="108">
        <f t="shared" si="0"/>
        <v>1</v>
      </c>
      <c r="F15" s="28" t="str">
        <f t="shared" si="1"/>
        <v>Sangat Baik</v>
      </c>
      <c r="G15" s="205">
        <f>AVERAGE(E15:E17)</f>
        <v>1</v>
      </c>
      <c r="H15" s="202" t="str">
        <f>IF(G15&lt;21%,"Sangat Kurang",IF(G15&lt;41%,"Kurang",IF(G15&lt;61%,"Cukup",IF(G15&lt;81%,"Baik",IF(G15&gt;81%,"Sangat Baik")))))</f>
        <v>Sangat Baik</v>
      </c>
    </row>
    <row r="16" spans="1:12" x14ac:dyDescent="0.25">
      <c r="A16" s="152"/>
      <c r="B16" s="28">
        <v>1</v>
      </c>
      <c r="C16" s="28">
        <v>1</v>
      </c>
      <c r="D16" s="28">
        <v>1</v>
      </c>
      <c r="E16" s="108">
        <f t="shared" si="0"/>
        <v>1</v>
      </c>
      <c r="F16" s="28" t="str">
        <f t="shared" si="1"/>
        <v>Sangat Baik</v>
      </c>
      <c r="G16" s="205"/>
      <c r="H16" s="203"/>
    </row>
    <row r="17" spans="1:8" x14ac:dyDescent="0.25">
      <c r="A17" s="152"/>
      <c r="B17" s="28">
        <v>1</v>
      </c>
      <c r="C17" s="28">
        <v>1</v>
      </c>
      <c r="D17" s="28">
        <v>1</v>
      </c>
      <c r="E17" s="108">
        <f t="shared" si="0"/>
        <v>1</v>
      </c>
      <c r="F17" s="28" t="str">
        <f t="shared" si="1"/>
        <v>Sangat Baik</v>
      </c>
      <c r="G17" s="205"/>
      <c r="H17" s="204"/>
    </row>
    <row r="19" spans="1:8" x14ac:dyDescent="0.25">
      <c r="A19" t="s">
        <v>125</v>
      </c>
    </row>
    <row r="20" spans="1:8" x14ac:dyDescent="0.25">
      <c r="A20" t="s">
        <v>126</v>
      </c>
    </row>
    <row r="21" spans="1:8" x14ac:dyDescent="0.25">
      <c r="A21" t="s">
        <v>127</v>
      </c>
    </row>
  </sheetData>
  <mergeCells count="21">
    <mergeCell ref="A15:A17"/>
    <mergeCell ref="B4:B5"/>
    <mergeCell ref="A2:H2"/>
    <mergeCell ref="H4:H5"/>
    <mergeCell ref="A4:A5"/>
    <mergeCell ref="A6:A7"/>
    <mergeCell ref="A8:A12"/>
    <mergeCell ref="A13:A14"/>
    <mergeCell ref="C4:C5"/>
    <mergeCell ref="D4:D5"/>
    <mergeCell ref="E4:E5"/>
    <mergeCell ref="F4:F5"/>
    <mergeCell ref="G4:G5"/>
    <mergeCell ref="G6:G7"/>
    <mergeCell ref="G8:G12"/>
    <mergeCell ref="G13:G14"/>
    <mergeCell ref="G15:G17"/>
    <mergeCell ref="H6:H7"/>
    <mergeCell ref="H8:H12"/>
    <mergeCell ref="H13:H14"/>
    <mergeCell ref="H15:H1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2:C8"/>
  <sheetViews>
    <sheetView workbookViewId="0">
      <selection activeCell="B7" sqref="B7"/>
    </sheetView>
  </sheetViews>
  <sheetFormatPr defaultRowHeight="15" x14ac:dyDescent="0.25"/>
  <cols>
    <col min="1" max="1" width="36.140625" customWidth="1"/>
    <col min="3" max="3" width="10.85546875" customWidth="1"/>
  </cols>
  <sheetData>
    <row r="2" spans="1:3" x14ac:dyDescent="0.25">
      <c r="A2" s="13" t="s">
        <v>110</v>
      </c>
      <c r="B2" s="207" t="s">
        <v>14</v>
      </c>
      <c r="C2" s="207"/>
    </row>
    <row r="3" spans="1:3" ht="15.75" x14ac:dyDescent="0.25">
      <c r="A3" s="11"/>
      <c r="B3" s="121" t="s">
        <v>128</v>
      </c>
      <c r="C3" s="121" t="s">
        <v>129</v>
      </c>
    </row>
    <row r="4" spans="1:3" ht="15.75" x14ac:dyDescent="0.25">
      <c r="A4" s="122" t="s">
        <v>130</v>
      </c>
      <c r="B4" s="110">
        <v>0.95</v>
      </c>
      <c r="C4" s="112">
        <v>1</v>
      </c>
    </row>
    <row r="5" spans="1:3" x14ac:dyDescent="0.25">
      <c r="A5" s="109" t="s">
        <v>131</v>
      </c>
      <c r="B5" s="110">
        <v>0.92</v>
      </c>
      <c r="C5" s="112">
        <v>0.87</v>
      </c>
    </row>
    <row r="6" spans="1:3" x14ac:dyDescent="0.25">
      <c r="A6" s="109" t="s">
        <v>132</v>
      </c>
      <c r="B6" s="110">
        <v>0.9</v>
      </c>
      <c r="C6" s="123">
        <v>0.67</v>
      </c>
    </row>
    <row r="7" spans="1:3" x14ac:dyDescent="0.25">
      <c r="A7" s="109" t="s">
        <v>133</v>
      </c>
      <c r="B7" s="110">
        <v>0.98</v>
      </c>
      <c r="C7" s="124">
        <v>1</v>
      </c>
    </row>
    <row r="8" spans="1:3" ht="15.75" x14ac:dyDescent="0.25">
      <c r="A8" s="111" t="s">
        <v>13</v>
      </c>
      <c r="B8" s="112">
        <f>AVERAGE(B4:B7)</f>
        <v>0.9375</v>
      </c>
      <c r="C8" s="112">
        <f>AVERAGE(C4:C7)</f>
        <v>0.88500000000000001</v>
      </c>
    </row>
  </sheetData>
  <mergeCells count="2">
    <mergeCell ref="B2:C2"/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Validasi new</vt:lpstr>
      <vt:lpstr>Respon PD</vt:lpstr>
      <vt:lpstr>Observasi</vt:lpstr>
      <vt:lpstr>Kognitif</vt:lpstr>
      <vt:lpstr>KPS</vt:lpstr>
      <vt:lpstr>Angket Kolab</vt:lpstr>
      <vt:lpstr>Observ Kolab</vt:lpstr>
      <vt:lpstr>gabungan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dcterms:created xsi:type="dcterms:W3CDTF">2022-02-10T04:14:05Z</dcterms:created>
  <dcterms:modified xsi:type="dcterms:W3CDTF">2022-04-12T06:17:31Z</dcterms:modified>
  <cp:category/>
</cp:coreProperties>
</file>